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ose\Desktop\prace\Libníč\FINAL\1.PRO\"/>
    </mc:Choice>
  </mc:AlternateContent>
  <xr:revisionPtr revIDLastSave="0" documentId="8_{D028C752-030B-47BF-ACD0-0F2275EE1B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ochy" sheetId="1" r:id="rId1"/>
    <sheet name="legend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2" i="1"/>
  <c r="H5" i="1"/>
  <c r="I5" i="1" s="1"/>
  <c r="K5" i="1" s="1"/>
  <c r="H7" i="1"/>
  <c r="I7" i="1" s="1"/>
  <c r="K7" i="1" s="1"/>
  <c r="H8" i="1"/>
  <c r="N8" i="1" s="1"/>
  <c r="I9" i="1"/>
  <c r="K9" i="1" s="1"/>
  <c r="H10" i="1"/>
  <c r="I10" i="1" s="1"/>
  <c r="K10" i="1" s="1"/>
  <c r="H13" i="1"/>
  <c r="I13" i="1" s="1"/>
  <c r="K13" i="1" s="1"/>
  <c r="H14" i="1"/>
  <c r="I14" i="1" s="1"/>
  <c r="K14" i="1" s="1"/>
  <c r="I15" i="1"/>
  <c r="K15" i="1" s="1"/>
  <c r="H16" i="1"/>
  <c r="I16" i="1" s="1"/>
  <c r="K16" i="1" s="1"/>
  <c r="N17" i="1"/>
  <c r="I18" i="1"/>
  <c r="K18" i="1" s="1"/>
  <c r="H19" i="1"/>
  <c r="I19" i="1" s="1"/>
  <c r="K19" i="1" s="1"/>
  <c r="H20" i="1"/>
  <c r="I20" i="1" s="1"/>
  <c r="K20" i="1" s="1"/>
  <c r="I21" i="1"/>
  <c r="K21" i="1" s="1"/>
  <c r="I22" i="1"/>
  <c r="K22" i="1" s="1"/>
  <c r="I23" i="1"/>
  <c r="K23" i="1" s="1"/>
  <c r="H24" i="1"/>
  <c r="I24" i="1" s="1"/>
  <c r="K24" i="1" s="1"/>
  <c r="I25" i="1"/>
  <c r="K25" i="1" s="1"/>
  <c r="I26" i="1"/>
  <c r="K26" i="1" s="1"/>
  <c r="H27" i="1"/>
  <c r="H28" i="1"/>
  <c r="I28" i="1" s="1"/>
  <c r="K28" i="1" s="1"/>
  <c r="I29" i="1"/>
  <c r="K29" i="1" s="1"/>
  <c r="H30" i="1"/>
  <c r="I30" i="1" s="1"/>
  <c r="K30" i="1" s="1"/>
  <c r="H31" i="1"/>
  <c r="I31" i="1" s="1"/>
  <c r="K31" i="1" s="1"/>
  <c r="I32" i="1"/>
  <c r="K32" i="1" s="1"/>
  <c r="H33" i="1"/>
  <c r="N33" i="1" s="1"/>
  <c r="H34" i="1"/>
  <c r="I34" i="1" s="1"/>
  <c r="K34" i="1" s="1"/>
  <c r="H35" i="1"/>
  <c r="I35" i="1" s="1"/>
  <c r="K35" i="1" s="1"/>
  <c r="I2" i="1"/>
  <c r="K2" i="1" s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I2" i="1"/>
  <c r="CI3" i="1"/>
  <c r="CI4" i="1"/>
  <c r="CI5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C2" i="1"/>
  <c r="CC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Q33" i="1" l="1"/>
  <c r="Q17" i="1"/>
  <c r="Q24" i="1"/>
  <c r="Q23" i="1"/>
  <c r="Q16" i="1"/>
  <c r="Q15" i="1"/>
  <c r="Q32" i="1"/>
  <c r="Q9" i="1"/>
  <c r="Q31" i="1"/>
  <c r="Q8" i="1"/>
  <c r="Q25" i="1"/>
  <c r="Q7" i="1"/>
  <c r="O32" i="1"/>
  <c r="Q30" i="1"/>
  <c r="Q22" i="1"/>
  <c r="Q14" i="1"/>
  <c r="Q6" i="1"/>
  <c r="O24" i="1"/>
  <c r="Q29" i="1"/>
  <c r="Q21" i="1"/>
  <c r="Q13" i="1"/>
  <c r="Q5" i="1"/>
  <c r="Q28" i="1"/>
  <c r="Q20" i="1"/>
  <c r="Q12" i="1"/>
  <c r="Q4" i="1"/>
  <c r="I4" i="1"/>
  <c r="K4" i="1" s="1"/>
  <c r="Q35" i="1"/>
  <c r="Q27" i="1"/>
  <c r="Q19" i="1"/>
  <c r="Q11" i="1"/>
  <c r="Q3" i="1"/>
  <c r="Q34" i="1"/>
  <c r="Q26" i="1"/>
  <c r="Q18" i="1"/>
  <c r="Q10" i="1"/>
  <c r="Q2" i="1"/>
  <c r="O16" i="1"/>
  <c r="O9" i="1"/>
  <c r="O25" i="1"/>
  <c r="O15" i="1"/>
  <c r="O30" i="1"/>
  <c r="O14" i="1"/>
  <c r="O5" i="1"/>
  <c r="O28" i="1"/>
  <c r="O20" i="1"/>
  <c r="O31" i="1"/>
  <c r="O7" i="1"/>
  <c r="O29" i="1"/>
  <c r="O13" i="1"/>
  <c r="O35" i="1"/>
  <c r="O19" i="1"/>
  <c r="O23" i="1"/>
  <c r="O22" i="1"/>
  <c r="O21" i="1"/>
  <c r="O34" i="1"/>
  <c r="O26" i="1"/>
  <c r="O18" i="1"/>
  <c r="O10" i="1"/>
  <c r="O2" i="1"/>
  <c r="I8" i="1"/>
  <c r="I6" i="1"/>
  <c r="J6" i="1" s="1"/>
  <c r="N12" i="1"/>
  <c r="N5" i="1"/>
  <c r="N4" i="1"/>
  <c r="N29" i="1"/>
  <c r="I17" i="1"/>
  <c r="N21" i="1"/>
  <c r="I27" i="1"/>
  <c r="I12" i="1"/>
  <c r="N20" i="1"/>
  <c r="N28" i="1"/>
  <c r="N13" i="1"/>
  <c r="N35" i="1"/>
  <c r="I33" i="1"/>
  <c r="I3" i="1"/>
  <c r="N30" i="1"/>
  <c r="N22" i="1"/>
  <c r="N14" i="1"/>
  <c r="N6" i="1"/>
  <c r="N27" i="1"/>
  <c r="I11" i="1"/>
  <c r="N34" i="1"/>
  <c r="N26" i="1"/>
  <c r="N18" i="1"/>
  <c r="N10" i="1"/>
  <c r="N2" i="1"/>
  <c r="N3" i="1"/>
  <c r="N25" i="1"/>
  <c r="N9" i="1"/>
  <c r="N19" i="1"/>
  <c r="N32" i="1"/>
  <c r="N24" i="1"/>
  <c r="N16" i="1"/>
  <c r="N11" i="1"/>
  <c r="N31" i="1"/>
  <c r="N23" i="1"/>
  <c r="N15" i="1"/>
  <c r="N7" i="1"/>
  <c r="CO13" i="1"/>
  <c r="CO28" i="1"/>
  <c r="CO20" i="1"/>
  <c r="CO21" i="1"/>
  <c r="CO5" i="1"/>
  <c r="CO32" i="1"/>
  <c r="CO19" i="1"/>
  <c r="CO29" i="1"/>
  <c r="CO27" i="1"/>
  <c r="CO30" i="1"/>
  <c r="CO11" i="1"/>
  <c r="CO33" i="1"/>
  <c r="CO35" i="1"/>
  <c r="CO14" i="1"/>
  <c r="CO6" i="1"/>
  <c r="CO17" i="1"/>
  <c r="CO3" i="1"/>
  <c r="CO22" i="1"/>
  <c r="CO12" i="1"/>
  <c r="CO4" i="1"/>
  <c r="CO23" i="1"/>
  <c r="CO7" i="1"/>
  <c r="CO34" i="1"/>
  <c r="CO10" i="1"/>
  <c r="CO2" i="1"/>
  <c r="CO26" i="1"/>
  <c r="CO24" i="1"/>
  <c r="CO16" i="1"/>
  <c r="CO8" i="1"/>
  <c r="CO18" i="1"/>
  <c r="CO25" i="1"/>
  <c r="CO9" i="1"/>
  <c r="CO31" i="1"/>
  <c r="CO15" i="1"/>
  <c r="G36" i="1"/>
  <c r="J2" i="1"/>
  <c r="J5" i="1"/>
  <c r="J7" i="1"/>
  <c r="J9" i="1"/>
  <c r="J10" i="1"/>
  <c r="J13" i="1"/>
  <c r="J14" i="1"/>
  <c r="J15" i="1"/>
  <c r="J18" i="1"/>
  <c r="J19" i="1"/>
  <c r="J20" i="1"/>
  <c r="J21" i="1"/>
  <c r="J22" i="1"/>
  <c r="J23" i="1"/>
  <c r="J25" i="1"/>
  <c r="J26" i="1"/>
  <c r="J28" i="1"/>
  <c r="J29" i="1"/>
  <c r="J30" i="1"/>
  <c r="J31" i="1"/>
  <c r="J34" i="1"/>
  <c r="J35" i="1"/>
  <c r="O4" i="1" l="1"/>
  <c r="J4" i="1"/>
  <c r="K33" i="1"/>
  <c r="O33" i="1"/>
  <c r="K12" i="1"/>
  <c r="O12" i="1"/>
  <c r="K27" i="1"/>
  <c r="O27" i="1"/>
  <c r="K6" i="1"/>
  <c r="O6" i="1"/>
  <c r="J27" i="1"/>
  <c r="K8" i="1"/>
  <c r="O8" i="1"/>
  <c r="K11" i="1"/>
  <c r="O11" i="1"/>
  <c r="K17" i="1"/>
  <c r="O17" i="1"/>
  <c r="K3" i="1"/>
  <c r="O3" i="1"/>
  <c r="J17" i="1"/>
  <c r="J33" i="1"/>
  <c r="J12" i="1"/>
  <c r="J3" i="1"/>
  <c r="J11" i="1"/>
  <c r="CL36" i="1"/>
  <c r="CN36" i="1"/>
  <c r="CH36" i="1"/>
  <c r="CJ36" i="1"/>
  <c r="CD36" i="1"/>
  <c r="H36" i="1"/>
  <c r="Q36" i="1" s="1"/>
  <c r="CF36" i="1"/>
  <c r="L15" i="1"/>
  <c r="M15" i="1" s="1"/>
  <c r="L29" i="1"/>
  <c r="M29" i="1" s="1"/>
  <c r="L21" i="1"/>
  <c r="M21" i="1" s="1"/>
  <c r="L16" i="1"/>
  <c r="L14" i="1"/>
  <c r="M14" i="1" s="1"/>
  <c r="L7" i="1"/>
  <c r="M7" i="1" s="1"/>
  <c r="L31" i="1"/>
  <c r="M31" i="1" s="1"/>
  <c r="L6" i="1"/>
  <c r="L30" i="1"/>
  <c r="M30" i="1" s="1"/>
  <c r="L5" i="1"/>
  <c r="M5" i="1" s="1"/>
  <c r="L19" i="1"/>
  <c r="M19" i="1" s="1"/>
  <c r="L28" i="1"/>
  <c r="M28" i="1" s="1"/>
  <c r="L3" i="1"/>
  <c r="L35" i="1"/>
  <c r="M35" i="1" s="1"/>
  <c r="L23" i="1"/>
  <c r="M23" i="1" s="1"/>
  <c r="L13" i="1"/>
  <c r="M13" i="1" s="1"/>
  <c r="L20" i="1"/>
  <c r="M20" i="1" s="1"/>
  <c r="L27" i="1"/>
  <c r="L24" i="1"/>
  <c r="L32" i="1"/>
  <c r="L22" i="1"/>
  <c r="M22" i="1" s="1"/>
  <c r="L12" i="1"/>
  <c r="L11" i="1"/>
  <c r="L4" i="1"/>
  <c r="L34" i="1"/>
  <c r="M34" i="1" s="1"/>
  <c r="L26" i="1"/>
  <c r="M26" i="1" s="1"/>
  <c r="L18" i="1"/>
  <c r="M18" i="1" s="1"/>
  <c r="L10" i="1"/>
  <c r="M10" i="1" s="1"/>
  <c r="L2" i="1"/>
  <c r="M2" i="1" s="1"/>
  <c r="L33" i="1"/>
  <c r="L25" i="1"/>
  <c r="M25" i="1" s="1"/>
  <c r="L17" i="1"/>
  <c r="L9" i="1"/>
  <c r="M9" i="1" s="1"/>
  <c r="L8" i="1"/>
  <c r="J32" i="1"/>
  <c r="J16" i="1"/>
  <c r="M16" i="1" s="1"/>
  <c r="J8" i="1"/>
  <c r="J24" i="1"/>
  <c r="M33" i="1" l="1"/>
  <c r="M4" i="1"/>
  <c r="M27" i="1"/>
  <c r="M17" i="1"/>
  <c r="M6" i="1"/>
  <c r="M12" i="1"/>
  <c r="M3" i="1"/>
  <c r="M11" i="1"/>
  <c r="I36" i="1"/>
  <c r="N36" i="1"/>
  <c r="M32" i="1"/>
  <c r="M24" i="1"/>
  <c r="M8" i="1"/>
  <c r="CO36" i="1"/>
  <c r="L36" i="1"/>
  <c r="K36" i="1" l="1"/>
  <c r="O36" i="1"/>
  <c r="J36" i="1"/>
  <c r="M36" i="1" l="1"/>
</calcChain>
</file>

<file path=xl/sharedStrings.xml><?xml version="1.0" encoding="utf-8"?>
<sst xmlns="http://schemas.openxmlformats.org/spreadsheetml/2006/main" count="644" uniqueCount="388">
  <si>
    <t>OBJECTID_12</t>
  </si>
  <si>
    <t>TYP</t>
  </si>
  <si>
    <t>FUNKCE</t>
  </si>
  <si>
    <t>ZDROJ</t>
  </si>
  <si>
    <t>ID_UP</t>
  </si>
  <si>
    <t>FUNKCE_KOD</t>
  </si>
  <si>
    <t>VYMERA</t>
  </si>
  <si>
    <t>P1_Bydleni</t>
  </si>
  <si>
    <t>K3_1_Znecisteni_PM10_Potencial</t>
  </si>
  <si>
    <t>K3_1_Znecisteni_PM10_Prumer</t>
  </si>
  <si>
    <t>K3_1_Znecisteni_PM25_Potencial</t>
  </si>
  <si>
    <t>K3_1_Znecisteni_PM25_Prumer</t>
  </si>
  <si>
    <t>K3_1_Znecisteni_NO2_Potencial</t>
  </si>
  <si>
    <t>K3_1_Znecisteni_NO2_Prumer</t>
  </si>
  <si>
    <t>K3_1_Znecisteni_BaP_Potencial</t>
  </si>
  <si>
    <t>K3_1_Znecisteni_BaP_Prumer</t>
  </si>
  <si>
    <t>K3_6_HlukovaZatez_Potencial</t>
  </si>
  <si>
    <t>K3_6_HlukovaZatez_Max</t>
  </si>
  <si>
    <t>K3_8_PotenciallochyZelene_Potencial</t>
  </si>
  <si>
    <t>K3_8_PotenciallochyZelene_Procent</t>
  </si>
  <si>
    <t>K3_10_KoncentraceVyroby_Potencial</t>
  </si>
  <si>
    <t>K3_10_KoncentraceVyroby_Procent</t>
  </si>
  <si>
    <t>K4_1_DostupnostMHD_Potencial</t>
  </si>
  <si>
    <t>K4_1_DostupnostMHD_Hranice</t>
  </si>
  <si>
    <t>K4_1_DostupnostMHD_Centroid</t>
  </si>
  <si>
    <t>K5_1_DostupnostGastrosluzby_Potencial</t>
  </si>
  <si>
    <t>K5_1_DostupnostGastrosluzby_Hranice</t>
  </si>
  <si>
    <t>K5_1_DostupnostGastrosluzby_Centroid</t>
  </si>
  <si>
    <t>K5_2_DostupnostProdejnyPotravin_Potencial</t>
  </si>
  <si>
    <t>K5_2_DostupnostProdejnyPotravin_Supermarket_Hranice</t>
  </si>
  <si>
    <t>K5_2_DostupnostProdejnyPotravin_Supermarket_Centroid</t>
  </si>
  <si>
    <t>K5_2_DostupnostProdejnyPotravin_Obchod_Hranice</t>
  </si>
  <si>
    <t>K5_2_DostupnostProdejnyPotravin_Obchod_Centroid</t>
  </si>
  <si>
    <t>K5_3_DostupnostMS_Potencial</t>
  </si>
  <si>
    <t>K5_3_DostupnostMS_Hranice</t>
  </si>
  <si>
    <t>K5_3_DostupnostMS_Centroid</t>
  </si>
  <si>
    <t>K5_4_DostupnostZS_Potencial</t>
  </si>
  <si>
    <t>K5_4_DostupnostZS_Hranice</t>
  </si>
  <si>
    <t>K5_4_DostupnostZS_Centroid</t>
  </si>
  <si>
    <t>K6_1_DostupnostHriste_Potencial</t>
  </si>
  <si>
    <t>K6_1_DostupnostHriste_Hranice</t>
  </si>
  <si>
    <t>K6_1_DostupnostHriste_Centroid</t>
  </si>
  <si>
    <t>K6_2_DostupnostSportoviste_Potencial</t>
  </si>
  <si>
    <t>K6_2_DostupnostSportoviste_Hranice</t>
  </si>
  <si>
    <t>K6_2_DostupnostSportoviste_Centroid</t>
  </si>
  <si>
    <t>K7_2_IntenzitaSlunecnihoZareni_Potencial</t>
  </si>
  <si>
    <t>K7_2_IntenzitaSlunecnihoZareni_Prumer</t>
  </si>
  <si>
    <t>K7_3_ClenitostOkolnihoTerenu_Potencial</t>
  </si>
  <si>
    <t>K7_3_ClenitostOkolnihoTerenu_Prumer</t>
  </si>
  <si>
    <t>K8_1_VzdalenostObsluzneKomunikace_Potencial</t>
  </si>
  <si>
    <t>K8_1_VzdalenostObsluzneKomunikace_Hranice</t>
  </si>
  <si>
    <t>K8_1_VzdalenostObsluzneKomunikace_Centroid</t>
  </si>
  <si>
    <t>K9_1_VzdalenostVodovodu_Potencial</t>
  </si>
  <si>
    <t>K9_1_VzdalenostVodovodu_Hranice</t>
  </si>
  <si>
    <t>K9_1_VzdalenostVodovodu_Centroid</t>
  </si>
  <si>
    <t>K9_2_VzdalenostPlynovodu_Potencial</t>
  </si>
  <si>
    <t>K9_2_VzdalenostPlynovodu_Hranice</t>
  </si>
  <si>
    <t>K9_2_VzdalenostPlynovodu_Centroid</t>
  </si>
  <si>
    <t>K9_3_VzdalenostKanalizace_Potencial</t>
  </si>
  <si>
    <t>K9_3_VzdalenostKanalizace_Hranice</t>
  </si>
  <si>
    <t>K9_3_VzdalenostKanalizace_Centroid</t>
  </si>
  <si>
    <t>K9_4_VzdalenostElektra_Potencial</t>
  </si>
  <si>
    <t>K9_4_VzdalenostElektra_Trafostanice_Hranice</t>
  </si>
  <si>
    <t>K9_4_VzdalenostElektra_Trafostanice_Centroid</t>
  </si>
  <si>
    <t>K9_4_VzdalenostElektra_Elektro_Hranice</t>
  </si>
  <si>
    <t>K9_4_VzdalenostElektra_Elektro_Centroid</t>
  </si>
  <si>
    <t>Limity_Mirne</t>
  </si>
  <si>
    <t>Limity_Stredni</t>
  </si>
  <si>
    <t>Limity_Vyznamne</t>
  </si>
  <si>
    <t>Limity_Vylucujici</t>
  </si>
  <si>
    <t>zastavitelná plocha (Z)</t>
  </si>
  <si>
    <t>plochy bydlení</t>
  </si>
  <si>
    <t>Územní plán Libníč, Projektový atelier AD, s.r.o., účinnost- 14.08.2018;</t>
  </si>
  <si>
    <t>B 3a</t>
  </si>
  <si>
    <t>B</t>
  </si>
  <si>
    <t>&lt; 50 dB</t>
  </si>
  <si>
    <t>II. třída ochrany půd (4427 m2)</t>
  </si>
  <si>
    <t>ochranné pásmo vedení elektrické energie (2122 m2)</t>
  </si>
  <si>
    <t>plochy smíšené obytné</t>
  </si>
  <si>
    <t>SO 18</t>
  </si>
  <si>
    <t>SO</t>
  </si>
  <si>
    <t>poddolované území (3426 m2)
50 – 25 m od okraje lesa (1585 m2)</t>
  </si>
  <si>
    <t>25 – 0 m od okraje lesa (15 m2)
II. třída ochrany půd (1796 m2)</t>
  </si>
  <si>
    <t>SO 16</t>
  </si>
  <si>
    <t>zastavěná plocha (185 m2)
II. třída ochrany půd (3212 m2)</t>
  </si>
  <si>
    <t>pásmo hygienické ochrany (2082 m2)</t>
  </si>
  <si>
    <t>B 13a</t>
  </si>
  <si>
    <t>poddolované území (1505 m2)</t>
  </si>
  <si>
    <t>zastavěná plocha (238 m2)
I. třída ochrany půd (1505 m2)</t>
  </si>
  <si>
    <t>ochranné pásmo produktovodu (1505 m2)</t>
  </si>
  <si>
    <t>SO 19</t>
  </si>
  <si>
    <t>ochranné pásmo silniční komunikace (104 m2)</t>
  </si>
  <si>
    <t>I. třída ochrany půd (7331 m2)</t>
  </si>
  <si>
    <t>ochranné pásmo vedení elektrické energie (148 m2)
interakční prvky (22 m2)</t>
  </si>
  <si>
    <t>B 10</t>
  </si>
  <si>
    <t>25 – 0 m od okraje lesa (538 m2)</t>
  </si>
  <si>
    <t>B 49</t>
  </si>
  <si>
    <t>poddolované území (1978 m2)</t>
  </si>
  <si>
    <t>II. třída ochrany půd (1972 m2)
25 – 0 m od okraje lesa (625 m2)</t>
  </si>
  <si>
    <t>ochranné pásmo vedení elektrické energie (10 m2)</t>
  </si>
  <si>
    <t>B 15</t>
  </si>
  <si>
    <t>II. třída ochrany půd (6114 m2)</t>
  </si>
  <si>
    <t>ochranné pásmo produktovodu (6886 m2)</t>
  </si>
  <si>
    <t>B 4</t>
  </si>
  <si>
    <t>poddolované území (1232 m2)</t>
  </si>
  <si>
    <t>II. třída ochrany půd (1232 m2)
25 – 0 m od okraje lesa (317 m2)</t>
  </si>
  <si>
    <t>B 2</t>
  </si>
  <si>
    <t>II. třída ochrany půd (118 m2)</t>
  </si>
  <si>
    <t>B 52</t>
  </si>
  <si>
    <t>B 48</t>
  </si>
  <si>
    <t>poddolované území (2271 m2)</t>
  </si>
  <si>
    <t>II. třída ochrany půd (2271 m2)</t>
  </si>
  <si>
    <t>Změna č. 1 ÚP Libníč, Ing. arch. JAROSLAV DANĚK- Projektový atelier AD, s.r.o., účinnost- 12.08.2022;</t>
  </si>
  <si>
    <t>B 3b</t>
  </si>
  <si>
    <t>ochranné pásmo vedení elektrické energie (51 m2)</t>
  </si>
  <si>
    <t>B 7</t>
  </si>
  <si>
    <t>ochranné pásmo silniční komunikace (421 m2)</t>
  </si>
  <si>
    <t>II. třída ochrany půd (7511 m2)
zastavěná plocha (475 m2)</t>
  </si>
  <si>
    <t>ochranné pásmo vedení elektrické energie (1055 m2)
ochranné pásmo plynovodu (390 m2)</t>
  </si>
  <si>
    <t>SO 56</t>
  </si>
  <si>
    <t>poddolované území (9010 m2)</t>
  </si>
  <si>
    <t>pozemky určené k plnění funkce lesa (9010 m2)
25 – 0 m od okraje lesa (0 m2)</t>
  </si>
  <si>
    <t>ochranné pásmo vedení elektrické energie (16 m2)</t>
  </si>
  <si>
    <t>SO 20</t>
  </si>
  <si>
    <t>poddolované území (1403 m2)</t>
  </si>
  <si>
    <t>B 14</t>
  </si>
  <si>
    <t>I. třída ochrany půd (2444 m2)</t>
  </si>
  <si>
    <t>ochranné pásmo produktovodu (2444 m2)</t>
  </si>
  <si>
    <t>SO 17</t>
  </si>
  <si>
    <t>poddolované území (3947 m2)</t>
  </si>
  <si>
    <t>II. třída ochrany půd (64904 m2)
25 – 0 m od okraje lesa (716 m2)</t>
  </si>
  <si>
    <t>interakční prvky (2430 m2)</t>
  </si>
  <si>
    <t>SO 46</t>
  </si>
  <si>
    <t>poddolované území (5564 m2)</t>
  </si>
  <si>
    <t>II. třída ochrany půd (16532 m2)</t>
  </si>
  <si>
    <t>VKP registrovaný (56 m2)
interakční prvky (260 m2)</t>
  </si>
  <si>
    <t>SO 21</t>
  </si>
  <si>
    <t>I. třída ochrany půd (2143 m2)</t>
  </si>
  <si>
    <t>ochranné pásmo vedení elektrické energie (12 m2)
ochranné pásmo produktovodu (2143 m2)</t>
  </si>
  <si>
    <t>plocha přestavby (P)</t>
  </si>
  <si>
    <t>SO 57</t>
  </si>
  <si>
    <t>poddolované území (1714 m2)</t>
  </si>
  <si>
    <t>II. třída ochrany půd (1758 m2)
zastavěná plocha (180 m2)</t>
  </si>
  <si>
    <t>ochranné pásmo plynovodu (5 m2)</t>
  </si>
  <si>
    <t>SO 54b</t>
  </si>
  <si>
    <t>50 - 55 dB</t>
  </si>
  <si>
    <t>ochranné pásmo silniční komunikace (462 m2)</t>
  </si>
  <si>
    <t>ochranné pásmo vedení elektrické energie (1102 m2)
ochranné pásmo plynovodu (103 m2)
pásmo hygienické ochrany (5850 m2)</t>
  </si>
  <si>
    <t>B 5</t>
  </si>
  <si>
    <t>poddolované území (4121 m2)</t>
  </si>
  <si>
    <t>II. třída ochrany půd (4121 m2)</t>
  </si>
  <si>
    <t>SO 55</t>
  </si>
  <si>
    <t>poddolované území (4452 m2)</t>
  </si>
  <si>
    <t>pozemky určené k plnění funkce lesa (4452 m2)</t>
  </si>
  <si>
    <t>ochranné pásmo vedení elektrické energie (9 m2)</t>
  </si>
  <si>
    <t>B 8</t>
  </si>
  <si>
    <t>II. třída ochrany půd (1411 m2)</t>
  </si>
  <si>
    <t>SO 34</t>
  </si>
  <si>
    <t>ochranné pásmo vedení elektrické energie (81 m2)
ochranné pásmo plynovodu (190 m2)
pásmo hygienické ochrany (132 m2)</t>
  </si>
  <si>
    <t>SO 60</t>
  </si>
  <si>
    <t>poddolované území (301 m2)</t>
  </si>
  <si>
    <t>zastavěná plocha (577 m2)</t>
  </si>
  <si>
    <t>ochranné pásmo vedení elektrické energie (950 m2)</t>
  </si>
  <si>
    <t>B 43</t>
  </si>
  <si>
    <t>II. třída ochrany půd (10089 m2)
zastavěná plocha (130 m2)
25 – 0 m od okraje lesa (1644 m2)</t>
  </si>
  <si>
    <t>ochranné pásmo vedení elektrické energie (3824 m2)</t>
  </si>
  <si>
    <t>B 6</t>
  </si>
  <si>
    <t>II. třída ochrany půd (1176 m2)
25 – 0 m od okraje lesa (1050 m2)</t>
  </si>
  <si>
    <t>SO 58</t>
  </si>
  <si>
    <t>ochranné pásmo silniční komunikace (39 m2)</t>
  </si>
  <si>
    <t>II. třída ochrany půd (1046 m2)
zastavěná plocha (254 m2)</t>
  </si>
  <si>
    <t>ochranné pásmo vedení elektrické energie (70 m2)</t>
  </si>
  <si>
    <t>SO 54a</t>
  </si>
  <si>
    <t>ochranné pásmo silniční komunikace (447 m2)</t>
  </si>
  <si>
    <t>ochranné pásmo vedení elektrické energie (1586 m2)
ochranné pásmo plynovodu (99 m2)
pásmo hygienické ochrany (52 m2)</t>
  </si>
  <si>
    <t>B 1</t>
  </si>
  <si>
    <t>zastavěná plocha (655 m2)</t>
  </si>
  <si>
    <t>ochranné pásmo vedení elektrické energie (205 m2)
pásmo hygienické ochrany (34 m2)</t>
  </si>
  <si>
    <t>B 50</t>
  </si>
  <si>
    <t>ochranné pásmo silniční komunikace (260 m2)</t>
  </si>
  <si>
    <t>ochranné pásmo plynovodu (56 m2)</t>
  </si>
  <si>
    <t>B 9</t>
  </si>
  <si>
    <t>II. třída ochrany půd (17922 m2)
25 – 0 m od okraje lesa (245 m2)</t>
  </si>
  <si>
    <t>ochranné pásmo vedení elektrické energie (4083 m2)</t>
  </si>
  <si>
    <t>Jednotlivá kritéria pro hodocení potenciálu jsou v tabulce ploch uvedena vždy 2x. Poprvé s hodnoutou potenciálu a podruhé s konkrétní hodnotou (např. průměrná hodnota v ploše, hodnota vzdálenosti od hranice nebo hodnota vzdálenosti od středu - centroidu).</t>
  </si>
  <si>
    <t>Skupina</t>
  </si>
  <si>
    <t>Kritérium</t>
  </si>
  <si>
    <t>Kritérium - zkratka</t>
  </si>
  <si>
    <t>Jednotka</t>
  </si>
  <si>
    <t>Obecné atributy</t>
  </si>
  <si>
    <t>Identifikátor plochy</t>
  </si>
  <si>
    <t>Typ plochy podle ÚP</t>
  </si>
  <si>
    <t>Funkce plochy podle ÚP</t>
  </si>
  <si>
    <t>Zdroj plochy</t>
  </si>
  <si>
    <t>ZDROJ_POP</t>
  </si>
  <si>
    <t>ID plochy podle ÚP</t>
  </si>
  <si>
    <t>Kód funkce plochy podle ÚP</t>
  </si>
  <si>
    <t>Výměra plochy</t>
  </si>
  <si>
    <r>
      <t>m</t>
    </r>
    <r>
      <rPr>
        <vertAlign val="superscript"/>
        <sz val="10"/>
        <rFont val="Arial"/>
        <family val="2"/>
        <charset val="238"/>
      </rPr>
      <t>2</t>
    </r>
  </si>
  <si>
    <t>Potenciál</t>
  </si>
  <si>
    <t>Potenciál pro bydlení</t>
  </si>
  <si>
    <t>Majetkové vztahy</t>
  </si>
  <si>
    <t>Vlastnictví parcely</t>
  </si>
  <si>
    <t>K1_1_ParcelyMesta</t>
  </si>
  <si>
    <t>vlsatnictví města</t>
  </si>
  <si>
    <t>Počet vlastníků parcely</t>
  </si>
  <si>
    <t>K1_2_PocetVlastnikuParcely</t>
  </si>
  <si>
    <t>počet</t>
  </si>
  <si>
    <t>Bezpečnost obyvatelstva</t>
  </si>
  <si>
    <t>Četnost přestupků</t>
  </si>
  <si>
    <t>K2_1_CetnostPrestupku</t>
  </si>
  <si>
    <t>Životní prostředí</t>
  </si>
  <si>
    <t>Znečištění ovzduší PM10</t>
  </si>
  <si>
    <t>K3_1_ZnecisteniPM10</t>
  </si>
  <si>
    <r>
      <t>µg.m</t>
    </r>
    <r>
      <rPr>
        <vertAlign val="superscript"/>
        <sz val="10"/>
        <rFont val="Arial"/>
        <family val="2"/>
        <charset val="238"/>
      </rPr>
      <t>-3</t>
    </r>
  </si>
  <si>
    <t>Znečištění ovzduší PM2,5</t>
  </si>
  <si>
    <t>K3_2_ZnecisteniPM25</t>
  </si>
  <si>
    <t>Znečištění ovzduší NO2</t>
  </si>
  <si>
    <t>K3_3_ZnecisteniNO2</t>
  </si>
  <si>
    <t>Znečištění ovzduší BaP</t>
  </si>
  <si>
    <t>K3_4_ZnecisteniBaP</t>
  </si>
  <si>
    <t>Vzdálenost od znečišťovatele ovduší</t>
  </si>
  <si>
    <t>K3_5_VzdalenostOdZnecistovateleOvzdusi</t>
  </si>
  <si>
    <t>m</t>
  </si>
  <si>
    <t>Hluková zátěž</t>
  </si>
  <si>
    <t>K3_6_HlukovaZatez</t>
  </si>
  <si>
    <t>dB</t>
  </si>
  <si>
    <t>Potenciální hluková zátěž</t>
  </si>
  <si>
    <t>K3_7_PotencialHlukovaZatez</t>
  </si>
  <si>
    <t>Koncentrace ploch zeleně</t>
  </si>
  <si>
    <t>K3_8_PlochyZelene</t>
  </si>
  <si>
    <t>%</t>
  </si>
  <si>
    <t>Dostupnost ploch zeleně na obyvatele</t>
  </si>
  <si>
    <t>K3_9_DostupnostZeleneObyv</t>
  </si>
  <si>
    <t>-</t>
  </si>
  <si>
    <t>Koncentrace výroby / Odstup výroby</t>
  </si>
  <si>
    <t>K3_10_KoncentraceVyroby</t>
  </si>
  <si>
    <t>Konfigurace parků</t>
  </si>
  <si>
    <t>K3_11_Parky</t>
  </si>
  <si>
    <t>Teplota krajinné pokrývky</t>
  </si>
  <si>
    <t>K3_12_TeplotaPorchu</t>
  </si>
  <si>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</si>
  <si>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Retenční kapacita území</t>
  </si>
  <si>
    <t>K3_13_RetencniKapacita</t>
  </si>
  <si>
    <t>Veřejná doprava</t>
  </si>
  <si>
    <t>Dostupnost zastávky městské hromadné dopravy</t>
  </si>
  <si>
    <t>K4_1_DostupnostMHD</t>
  </si>
  <si>
    <t>Dostupnost stanice nebo zastávky veřejné hromadné dopravy</t>
  </si>
  <si>
    <t>K4_2_DostupnostVHD</t>
  </si>
  <si>
    <t>Dostupnost stanice nebo zastávky železniční dopravy</t>
  </si>
  <si>
    <t>K4_3_DostupnostZD</t>
  </si>
  <si>
    <t>Četnost spojů</t>
  </si>
  <si>
    <t>K4_4_CetnostDopravy</t>
  </si>
  <si>
    <t>Občanská vybavenost a služby</t>
  </si>
  <si>
    <t>Dostupnost gastroslužby</t>
  </si>
  <si>
    <t>K5_1_DostupnostGastrosluzby</t>
  </si>
  <si>
    <t>Dostupnost prodejny potravin - velká, malá</t>
  </si>
  <si>
    <t>K5_2_DostupnostProdejnyPotravin</t>
  </si>
  <si>
    <t>Dostupnost mateřské školy</t>
  </si>
  <si>
    <t>K5_3_DostupnostMS</t>
  </si>
  <si>
    <t>Dostupnost základní školy</t>
  </si>
  <si>
    <t>K5_4_DostupnostZS</t>
  </si>
  <si>
    <t>Dostupnost zdravotnické péče</t>
  </si>
  <si>
    <t>K5_5_DostupnostZdravotnickePece</t>
  </si>
  <si>
    <t>Dostupnost lékárny</t>
  </si>
  <si>
    <t>K5_6_DostupnostLekarny</t>
  </si>
  <si>
    <t>Dostupnost zařízení sociální péče</t>
  </si>
  <si>
    <t>K5_7_DostupnostSocialniPece</t>
  </si>
  <si>
    <t>Dostupnost velkých prodejen potravin</t>
  </si>
  <si>
    <t>K5_8_DostupnostVelkeProdejnyPotravin</t>
  </si>
  <si>
    <t>Rekreace</t>
  </si>
  <si>
    <t>Dostupnost dětského hřiště</t>
  </si>
  <si>
    <t>K6_1_DostupnostHriste</t>
  </si>
  <si>
    <t>Dostupnost sportoviště</t>
  </si>
  <si>
    <t>K6_2_DostupnostSportoviste</t>
  </si>
  <si>
    <t>Dostupnost místa každodenní rekreace</t>
  </si>
  <si>
    <t>K6_3_DostupnostKazdodenniRekreace</t>
  </si>
  <si>
    <t>Morfologie terénu</t>
  </si>
  <si>
    <t>Sklon pozemku</t>
  </si>
  <si>
    <t>K7_1_SklonPozemku</t>
  </si>
  <si>
    <t>O</t>
  </si>
  <si>
    <t>Intenzita slunečního záření</t>
  </si>
  <si>
    <t>K7_2_IntenzitaSlunecnihoZareni</t>
  </si>
  <si>
    <t>index</t>
  </si>
  <si>
    <t>Členitost okolního terénu</t>
  </si>
  <si>
    <t>K7_3_ClenitostOkolnihoTerenu</t>
  </si>
  <si>
    <t>Dostupnost infrastruktury</t>
  </si>
  <si>
    <t>Vzdálenost obslužné komunikace</t>
  </si>
  <si>
    <t>K8_1_VzdalenostObsluzneKomunikace</t>
  </si>
  <si>
    <t>Dostupnost dálnice nebo silnice I. třídy</t>
  </si>
  <si>
    <t>K8_2_DostupnostDalnice</t>
  </si>
  <si>
    <t>Vzdálenost železnice</t>
  </si>
  <si>
    <t>K8_3_VzdalenostZeleznice</t>
  </si>
  <si>
    <t>Vzdálenost železniční vlečky</t>
  </si>
  <si>
    <t>K8_4_VzdalenostZeleznicniVlecky</t>
  </si>
  <si>
    <t>Vybavenost chodníkem</t>
  </si>
  <si>
    <t>K8_5_VybavenostChodnikem</t>
  </si>
  <si>
    <t>Koncentrace cyklostezky</t>
  </si>
  <si>
    <t>K8_6_KoncentraceCyklostezky</t>
  </si>
  <si>
    <t>Dostupnost parkoviště</t>
  </si>
  <si>
    <t>K8_7_VzdalenostParkoviste</t>
  </si>
  <si>
    <t>Technická infrastruktura</t>
  </si>
  <si>
    <t>Vzdálenost vodovodu</t>
  </si>
  <si>
    <t>K9_1_VzdalenostVodovodu</t>
  </si>
  <si>
    <t>Vzdálenost plynovodu</t>
  </si>
  <si>
    <t>K9_2_VzdalenostPlynovodu</t>
  </si>
  <si>
    <t>Vzdálenost kanalizace</t>
  </si>
  <si>
    <t>K9_3_VzdalenostKanalizace</t>
  </si>
  <si>
    <t>Vzdálenost elektra</t>
  </si>
  <si>
    <t>K9_4_VzdalenostElektra</t>
  </si>
  <si>
    <t>Vzdálenost teplovodu</t>
  </si>
  <si>
    <t>K9_5_VzdalenostTeplovodu</t>
  </si>
  <si>
    <t>Vzdálenost optické sítě internetu</t>
  </si>
  <si>
    <t>K9_6_VzdalenostOptickeSiteInternetu</t>
  </si>
  <si>
    <t>Obyvatelstvo</t>
  </si>
  <si>
    <t>Koncetrace obyvatel - negativní / Odstup osídlení</t>
  </si>
  <si>
    <t>K10_1_KoncentraceObyvatelNeg</t>
  </si>
  <si>
    <t>Koncetrace obyvatel - pozitivní</t>
  </si>
  <si>
    <t>K10_2_KoncentraceObyvatelPoz</t>
  </si>
  <si>
    <t>Koncentrace bytů</t>
  </si>
  <si>
    <t>K10_3_KoncentraceBytu</t>
  </si>
  <si>
    <t>Limity</t>
  </si>
  <si>
    <t>Limity mírně omezující</t>
  </si>
  <si>
    <t>Limity středně omezující</t>
  </si>
  <si>
    <t>Limity výrazně omezující</t>
  </si>
  <si>
    <t>Limity vylučující</t>
  </si>
  <si>
    <t>POČET NOVÝCH OB</t>
  </si>
  <si>
    <t>RUD ZA ROK</t>
  </si>
  <si>
    <t>SVĚŘENÉ DANĚ</t>
  </si>
  <si>
    <t>SUMA</t>
  </si>
  <si>
    <t>POČET RD (BJ)</t>
  </si>
  <si>
    <t>NÁKLADY ELEKTRO</t>
  </si>
  <si>
    <t>HPP</t>
  </si>
  <si>
    <t>NÁKLADY KOMUNIKACE 6m k území</t>
  </si>
  <si>
    <t>NÁKLADY CHODNÍK k území</t>
  </si>
  <si>
    <t>NÁKLADY VODA připojení území</t>
  </si>
  <si>
    <t xml:space="preserve">NÁKLADY PLYN k území </t>
  </si>
  <si>
    <t>NÁKLADY NA PROVOZ A ÚDRŽBU ZA ROK</t>
  </si>
  <si>
    <t>0,23 je plocha území nevyužitá pro bydlení (komunikace, chodníky, zeleň</t>
  </si>
  <si>
    <t>plocha celé lokality</t>
  </si>
  <si>
    <t>14 (kč/m2) je cena za údržbu a opravy  - průměr za 20 let životnosti</t>
  </si>
  <si>
    <t>Reinvestice v území KOMUNIKACE/rok</t>
  </si>
  <si>
    <t>Reinvestice v území CHODNÍK/rok</t>
  </si>
  <si>
    <t>Reinvestice do území VODA</t>
  </si>
  <si>
    <t>NÁKLADY KANALIZACE připojení území</t>
  </si>
  <si>
    <t>Reinvestice do území KANALIZACE</t>
  </si>
  <si>
    <t>PARK CENA ÚDRŽBY ZA ROK</t>
  </si>
  <si>
    <t xml:space="preserve"> REINVESTICI DO TI ZA ROK CELKEM</t>
  </si>
  <si>
    <t>plocha v m2</t>
  </si>
  <si>
    <t>10 000 převod ceny za ha na m2</t>
  </si>
  <si>
    <t>0,4 - 40 procent jako fond na opravu</t>
  </si>
  <si>
    <t xml:space="preserve">62500 Kč cena reinvestice na 1 ha plochy </t>
  </si>
  <si>
    <t xml:space="preserve">2,1Kč /m2 reinvestice </t>
  </si>
  <si>
    <t xml:space="preserve">0,4 - 40% celkové ceny </t>
  </si>
  <si>
    <t>14.4Kč/m2 zeleně za rok</t>
  </si>
  <si>
    <t>výměra plochy celkem</t>
  </si>
  <si>
    <t>0,23 z toho veřejný prostor</t>
  </si>
  <si>
    <t xml:space="preserve">0,2 z toho zeleň </t>
  </si>
  <si>
    <t>PŘÍJEM</t>
  </si>
  <si>
    <t>NÁKLADY PROVOZ</t>
  </si>
  <si>
    <t>6 mil na ČOV</t>
  </si>
  <si>
    <t>NÁKLADY NA VI</t>
  </si>
  <si>
    <t>náklady vyplývají z struktury zástavby cca 11000na obyvatele)</t>
  </si>
  <si>
    <t>podíl na COV 17000 a podíl na MS 600 tis na jedno dítě ve školce</t>
  </si>
  <si>
    <t>Investiční příspěvek výpočet</t>
  </si>
  <si>
    <t xml:space="preserve"> za B - podílového nákladu na školku a ČOV, která činní 810 Kč/m2/HPP</t>
  </si>
  <si>
    <t>je dán jako součet dvou pložek A. rozdíl nejvyššího možného potenciálu a potenciálu dané plochy, vynásoben 100, což znamená sumu od 0 - 360 Kč/m2 /HPP</t>
  </si>
  <si>
    <t>810 podíl na VI + 7,7-potenciál*100</t>
  </si>
  <si>
    <t>OBJECT ID_12</t>
  </si>
  <si>
    <t>INVESTIČNÍ PŘÍSPĚVEK</t>
  </si>
  <si>
    <t>DĚTI ŠKOLKA</t>
  </si>
  <si>
    <t>40 mil školka pro 40 nových dětí</t>
  </si>
  <si>
    <t>Volné parcely</t>
  </si>
  <si>
    <t>POČET PARCEL DLE ÚP</t>
  </si>
  <si>
    <t>POČET PARCEL DLE US</t>
  </si>
  <si>
    <t xml:space="preserve"> JIŽ Zastavěné parcely RD</t>
  </si>
  <si>
    <t>EMPATIE</t>
  </si>
  <si>
    <t>BYTOVÝ DŮM</t>
  </si>
  <si>
    <t>RESERVA</t>
  </si>
  <si>
    <t>OBECNÍ</t>
  </si>
  <si>
    <t>1/2 1/2 PO ZMĚNĚ úp č. 3</t>
  </si>
  <si>
    <t>?</t>
  </si>
  <si>
    <t>1 až 2</t>
  </si>
  <si>
    <t>dle ús 41-52</t>
  </si>
  <si>
    <t>dle ús cca 13</t>
  </si>
  <si>
    <t>8 garsoniery</t>
  </si>
  <si>
    <t>10 až 14</t>
  </si>
  <si>
    <t>zast. 11 byt jednotek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</si>
</sst>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Open sans"/>
      <charset val="238"/>
    </font>
    <font>
      <sz val="11"/>
      <color theme="1"/>
      <name val="Open sans"/>
      <charset val="238"/>
    </font>
    <font>
      <b/>
      <sz val="11"/>
      <color theme="1"/>
      <name val="Open sans"/>
      <charset val="238"/>
    </font>
    <font>
      <b/>
      <sz val="11"/>
      <name val="Open sans"/>
      <charset val="238"/>
    </font>
    <font>
      <sz val="11"/>
      <color theme="1"/>
      <name val="Open Sans"/>
      <family val="2"/>
    </font>
    <font>
      <sz val="11"/>
      <color theme="1"/>
      <name val="Open sans"/>
      <family val="2"/>
      <charset val="238"/>
    </font>
    <font>
      <sz val="11"/>
      <name val="Open San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C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4" borderId="10" xfId="0" applyFont="1" applyFill="1" applyBorder="1"/>
    <xf numFmtId="0" fontId="0" fillId="4" borderId="11" xfId="0" applyFill="1" applyBorder="1"/>
    <xf numFmtId="0" fontId="2" fillId="4" borderId="7" xfId="0" applyFont="1" applyFill="1" applyBorder="1"/>
    <xf numFmtId="0" fontId="2" fillId="4" borderId="12" xfId="0" applyFont="1" applyFill="1" applyBorder="1"/>
    <xf numFmtId="0" fontId="0" fillId="4" borderId="12" xfId="0" applyFill="1" applyBorder="1"/>
    <xf numFmtId="0" fontId="2" fillId="5" borderId="9" xfId="0" applyFont="1" applyFill="1" applyBorder="1"/>
    <xf numFmtId="0" fontId="2" fillId="5" borderId="13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7" borderId="5" xfId="0" applyFill="1" applyBorder="1"/>
    <xf numFmtId="0" fontId="0" fillId="7" borderId="14" xfId="0" applyFill="1" applyBorder="1"/>
    <xf numFmtId="0" fontId="0" fillId="7" borderId="7" xfId="0" applyFill="1" applyBorder="1"/>
    <xf numFmtId="0" fontId="0" fillId="7" borderId="12" xfId="0" applyFill="1" applyBorder="1"/>
    <xf numFmtId="0" fontId="0" fillId="7" borderId="6" xfId="0" applyFill="1" applyBorder="1" applyAlignment="1">
      <alignment vertical="center"/>
    </xf>
    <xf numFmtId="0" fontId="0" fillId="7" borderId="15" xfId="0" applyFill="1" applyBorder="1"/>
    <xf numFmtId="0" fontId="0" fillId="7" borderId="16" xfId="0" applyFill="1" applyBorder="1"/>
    <xf numFmtId="0" fontId="3" fillId="0" borderId="0" xfId="0" applyFont="1"/>
    <xf numFmtId="0" fontId="4" fillId="0" borderId="0" xfId="0" applyFont="1"/>
    <xf numFmtId="0" fontId="2" fillId="8" borderId="10" xfId="0" applyFont="1" applyFill="1" applyBorder="1"/>
    <xf numFmtId="0" fontId="2" fillId="8" borderId="11" xfId="0" applyFont="1" applyFill="1" applyBorder="1"/>
    <xf numFmtId="0" fontId="2" fillId="8" borderId="7" xfId="0" applyFont="1" applyFill="1" applyBorder="1"/>
    <xf numFmtId="0" fontId="2" fillId="8" borderId="12" xfId="0" applyFont="1" applyFill="1" applyBorder="1"/>
    <xf numFmtId="0" fontId="2" fillId="8" borderId="9" xfId="0" applyFont="1" applyFill="1" applyBorder="1"/>
    <xf numFmtId="0" fontId="2" fillId="8" borderId="13" xfId="0" applyFont="1" applyFill="1" applyBorder="1"/>
    <xf numFmtId="0" fontId="0" fillId="0" borderId="36" xfId="0" applyBorder="1"/>
    <xf numFmtId="0" fontId="0" fillId="0" borderId="41" xfId="0" applyBorder="1"/>
    <xf numFmtId="0" fontId="0" fillId="0" borderId="42" xfId="0" applyBorder="1"/>
    <xf numFmtId="0" fontId="0" fillId="0" borderId="0" xfId="0" applyBorder="1"/>
    <xf numFmtId="0" fontId="1" fillId="0" borderId="0" xfId="0" applyFont="1"/>
    <xf numFmtId="0" fontId="1" fillId="0" borderId="0" xfId="0" applyFont="1" applyFill="1" applyBorder="1"/>
    <xf numFmtId="1" fontId="7" fillId="11" borderId="4" xfId="0" applyNumberFormat="1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21" xfId="0" applyFont="1" applyFill="1" applyBorder="1" applyAlignment="1" applyProtection="1">
      <alignment horizontal="center"/>
    </xf>
    <xf numFmtId="1" fontId="8" fillId="10" borderId="29" xfId="0" applyNumberFormat="1" applyFont="1" applyFill="1" applyBorder="1" applyAlignment="1" applyProtection="1">
      <alignment horizontal="center"/>
    </xf>
    <xf numFmtId="1" fontId="8" fillId="10" borderId="10" xfId="0" applyNumberFormat="1" applyFont="1" applyFill="1" applyBorder="1" applyAlignment="1" applyProtection="1">
      <alignment horizontal="center"/>
    </xf>
    <xf numFmtId="1" fontId="9" fillId="10" borderId="10" xfId="0" applyNumberFormat="1" applyFont="1" applyFill="1" applyBorder="1" applyAlignment="1" applyProtection="1">
      <alignment horizontal="center"/>
    </xf>
    <xf numFmtId="1" fontId="8" fillId="10" borderId="11" xfId="0" applyNumberFormat="1" applyFont="1" applyFill="1" applyBorder="1" applyAlignment="1" applyProtection="1">
      <alignment horizontal="center"/>
    </xf>
    <xf numFmtId="0" fontId="7" fillId="6" borderId="44" xfId="0" applyFont="1" applyFill="1" applyBorder="1" applyAlignment="1">
      <alignment horizontal="center" wrapText="1"/>
    </xf>
    <xf numFmtId="0" fontId="7" fillId="7" borderId="26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5" xfId="0" applyFont="1" applyFill="1" applyBorder="1" applyAlignment="1" applyProtection="1">
      <alignment horizontal="center"/>
    </xf>
    <xf numFmtId="0" fontId="7" fillId="7" borderId="21" xfId="0" applyFont="1" applyFill="1" applyBorder="1" applyAlignment="1" applyProtection="1">
      <alignment horizontal="center"/>
    </xf>
    <xf numFmtId="0" fontId="7" fillId="7" borderId="33" xfId="0" applyFont="1" applyFill="1" applyBorder="1" applyAlignment="1" applyProtection="1">
      <alignment horizontal="center"/>
    </xf>
    <xf numFmtId="0" fontId="7" fillId="7" borderId="26" xfId="0" applyFont="1" applyFill="1" applyBorder="1" applyAlignment="1" applyProtection="1">
      <alignment horizontal="center"/>
    </xf>
    <xf numFmtId="0" fontId="7" fillId="7" borderId="14" xfId="0" applyFont="1" applyFill="1" applyBorder="1" applyAlignment="1" applyProtection="1">
      <alignment horizontal="center"/>
    </xf>
    <xf numFmtId="0" fontId="7" fillId="8" borderId="4" xfId="0" applyFont="1" applyFill="1" applyBorder="1" applyAlignment="1" applyProtection="1">
      <alignment horizontal="center"/>
    </xf>
    <xf numFmtId="0" fontId="7" fillId="8" borderId="5" xfId="0" applyFont="1" applyFill="1" applyBorder="1" applyAlignment="1" applyProtection="1">
      <alignment horizontal="center"/>
    </xf>
    <xf numFmtId="0" fontId="7" fillId="8" borderId="14" xfId="0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1" fontId="7" fillId="11" borderId="6" xfId="0" applyNumberFormat="1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22" xfId="0" applyFont="1" applyFill="1" applyBorder="1" applyAlignment="1" applyProtection="1">
      <alignment horizontal="center"/>
    </xf>
    <xf numFmtId="1" fontId="8" fillId="10" borderId="6" xfId="0" applyNumberFormat="1" applyFont="1" applyFill="1" applyBorder="1" applyAlignment="1" applyProtection="1">
      <alignment horizontal="center"/>
    </xf>
    <xf numFmtId="1" fontId="8" fillId="10" borderId="7" xfId="0" applyNumberFormat="1" applyFont="1" applyFill="1" applyBorder="1" applyAlignment="1" applyProtection="1">
      <alignment horizontal="center"/>
    </xf>
    <xf numFmtId="1" fontId="9" fillId="10" borderId="7" xfId="0" applyNumberFormat="1" applyFont="1" applyFill="1" applyBorder="1" applyAlignment="1" applyProtection="1">
      <alignment horizontal="center"/>
    </xf>
    <xf numFmtId="1" fontId="8" fillId="10" borderId="12" xfId="0" applyNumberFormat="1" applyFont="1" applyFill="1" applyBorder="1" applyAlignment="1" applyProtection="1">
      <alignment horizontal="center"/>
    </xf>
    <xf numFmtId="0" fontId="7" fillId="6" borderId="45" xfId="0" applyFont="1" applyFill="1" applyBorder="1" applyAlignment="1">
      <alignment horizontal="center" wrapText="1"/>
    </xf>
    <xf numFmtId="0" fontId="7" fillId="7" borderId="27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7" fillId="7" borderId="7" xfId="0" applyFont="1" applyFill="1" applyBorder="1" applyAlignment="1" applyProtection="1">
      <alignment horizontal="center"/>
    </xf>
    <xf numFmtId="0" fontId="7" fillId="7" borderId="22" xfId="0" applyFont="1" applyFill="1" applyBorder="1" applyAlignment="1" applyProtection="1">
      <alignment horizontal="center"/>
    </xf>
    <xf numFmtId="0" fontId="7" fillId="7" borderId="34" xfId="0" applyFont="1" applyFill="1" applyBorder="1" applyAlignment="1" applyProtection="1">
      <alignment horizontal="center"/>
    </xf>
    <xf numFmtId="0" fontId="7" fillId="7" borderId="27" xfId="0" applyFont="1" applyFill="1" applyBorder="1" applyAlignment="1" applyProtection="1">
      <alignment horizontal="center"/>
    </xf>
    <xf numFmtId="0" fontId="7" fillId="7" borderId="12" xfId="0" applyFont="1" applyFill="1" applyBorder="1" applyAlignment="1" applyProtection="1">
      <alignment horizontal="center"/>
    </xf>
    <xf numFmtId="0" fontId="7" fillId="8" borderId="6" xfId="0" applyFont="1" applyFill="1" applyBorder="1" applyAlignment="1" applyProtection="1">
      <alignment horizontal="center"/>
    </xf>
    <xf numFmtId="0" fontId="7" fillId="8" borderId="7" xfId="0" applyFont="1" applyFill="1" applyBorder="1" applyAlignment="1" applyProtection="1">
      <alignment horizontal="center"/>
    </xf>
    <xf numFmtId="0" fontId="7" fillId="8" borderId="12" xfId="0" applyFont="1" applyFill="1" applyBorder="1" applyAlignment="1" applyProtection="1">
      <alignment horizontal="center"/>
    </xf>
    <xf numFmtId="1" fontId="7" fillId="11" borderId="8" xfId="0" applyNumberFormat="1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1" fontId="8" fillId="10" borderId="8" xfId="0" applyNumberFormat="1" applyFont="1" applyFill="1" applyBorder="1" applyAlignment="1" applyProtection="1">
      <alignment horizontal="center"/>
    </xf>
    <xf numFmtId="1" fontId="8" fillId="10" borderId="9" xfId="0" applyNumberFormat="1" applyFont="1" applyFill="1" applyBorder="1" applyAlignment="1" applyProtection="1">
      <alignment horizontal="center"/>
    </xf>
    <xf numFmtId="1" fontId="9" fillId="10" borderId="9" xfId="0" applyNumberFormat="1" applyFont="1" applyFill="1" applyBorder="1" applyAlignment="1" applyProtection="1">
      <alignment horizontal="center"/>
    </xf>
    <xf numFmtId="1" fontId="8" fillId="10" borderId="13" xfId="0" applyNumberFormat="1" applyFont="1" applyFill="1" applyBorder="1" applyAlignment="1" applyProtection="1">
      <alignment horizontal="center"/>
    </xf>
    <xf numFmtId="0" fontId="7" fillId="6" borderId="46" xfId="0" applyFont="1" applyFill="1" applyBorder="1" applyAlignment="1">
      <alignment horizontal="center" wrapText="1"/>
    </xf>
    <xf numFmtId="0" fontId="7" fillId="7" borderId="28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7" borderId="9" xfId="0" applyFont="1" applyFill="1" applyBorder="1" applyAlignment="1" applyProtection="1">
      <alignment horizontal="center"/>
    </xf>
    <xf numFmtId="0" fontId="7" fillId="7" borderId="23" xfId="0" applyFont="1" applyFill="1" applyBorder="1" applyAlignment="1" applyProtection="1">
      <alignment horizontal="center"/>
    </xf>
    <xf numFmtId="0" fontId="7" fillId="7" borderId="35" xfId="0" applyFont="1" applyFill="1" applyBorder="1" applyAlignment="1" applyProtection="1">
      <alignment horizontal="center"/>
    </xf>
    <xf numFmtId="0" fontId="7" fillId="7" borderId="28" xfId="0" applyFont="1" applyFill="1" applyBorder="1" applyAlignment="1" applyProtection="1">
      <alignment horizontal="center"/>
    </xf>
    <xf numFmtId="0" fontId="7" fillId="7" borderId="13" xfId="0" applyFont="1" applyFill="1" applyBorder="1" applyAlignment="1" applyProtection="1">
      <alignment horizontal="center"/>
    </xf>
    <xf numFmtId="0" fontId="7" fillId="8" borderId="8" xfId="0" applyFont="1" applyFill="1" applyBorder="1" applyAlignment="1" applyProtection="1">
      <alignment horizontal="center"/>
    </xf>
    <xf numFmtId="0" fontId="7" fillId="8" borderId="9" xfId="0" applyFont="1" applyFill="1" applyBorder="1" applyAlignment="1" applyProtection="1">
      <alignment horizontal="center"/>
    </xf>
    <xf numFmtId="0" fontId="7" fillId="8" borderId="13" xfId="0" applyFont="1" applyFill="1" applyBorder="1" applyAlignment="1" applyProtection="1">
      <alignment horizontal="center"/>
    </xf>
    <xf numFmtId="1" fontId="7" fillId="11" borderId="17" xfId="0" applyNumberFormat="1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1" fontId="9" fillId="10" borderId="42" xfId="0" applyNumberFormat="1" applyFont="1" applyFill="1" applyBorder="1" applyAlignment="1" applyProtection="1">
      <alignment horizontal="center"/>
    </xf>
    <xf numFmtId="1" fontId="9" fillId="10" borderId="36" xfId="0" applyNumberFormat="1" applyFont="1" applyFill="1" applyBorder="1" applyAlignment="1" applyProtection="1">
      <alignment horizontal="center"/>
    </xf>
    <xf numFmtId="0" fontId="7" fillId="6" borderId="39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5" xfId="0" applyFont="1" applyFill="1" applyBorder="1" applyAlignment="1" applyProtection="1">
      <alignment horizontal="center"/>
    </xf>
    <xf numFmtId="0" fontId="7" fillId="7" borderId="38" xfId="0" applyFont="1" applyFill="1" applyBorder="1" applyAlignment="1" applyProtection="1">
      <alignment horizontal="center"/>
    </xf>
    <xf numFmtId="0" fontId="7" fillId="7" borderId="37" xfId="0" applyFont="1" applyFill="1" applyBorder="1" applyAlignment="1" applyProtection="1">
      <alignment horizontal="center"/>
    </xf>
    <xf numFmtId="0" fontId="10" fillId="7" borderId="40" xfId="0" applyFont="1" applyFill="1" applyBorder="1" applyAlignment="1" applyProtection="1">
      <alignment horizontal="center"/>
    </xf>
    <xf numFmtId="0" fontId="10" fillId="7" borderId="16" xfId="0" applyFont="1" applyFill="1" applyBorder="1" applyAlignment="1" applyProtection="1">
      <alignment horizontal="center"/>
    </xf>
    <xf numFmtId="0" fontId="7" fillId="8" borderId="17" xfId="0" applyFont="1" applyFill="1" applyBorder="1" applyAlignment="1" applyProtection="1">
      <alignment horizontal="center"/>
    </xf>
    <xf numFmtId="0" fontId="7" fillId="8" borderId="15" xfId="0" applyFont="1" applyFill="1" applyBorder="1" applyAlignment="1" applyProtection="1">
      <alignment horizontal="center"/>
    </xf>
    <xf numFmtId="0" fontId="7" fillId="8" borderId="16" xfId="0" applyFont="1" applyFill="1" applyBorder="1" applyAlignment="1" applyProtection="1">
      <alignment horizontal="center"/>
    </xf>
    <xf numFmtId="0" fontId="7" fillId="0" borderId="36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2" borderId="5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/>
    </xf>
    <xf numFmtId="0" fontId="7" fillId="2" borderId="15" xfId="0" applyFont="1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25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10" fillId="9" borderId="4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0" fillId="12" borderId="47" xfId="0" applyFont="1" applyFill="1" applyBorder="1" applyAlignment="1">
      <alignment horizontal="center" vertical="center" wrapText="1"/>
    </xf>
    <xf numFmtId="1" fontId="8" fillId="13" borderId="44" xfId="0" applyNumberFormat="1" applyFont="1" applyFill="1" applyBorder="1" applyAlignment="1" applyProtection="1">
      <alignment horizontal="center"/>
    </xf>
    <xf numFmtId="1" fontId="8" fillId="13" borderId="45" xfId="0" applyNumberFormat="1" applyFont="1" applyFill="1" applyBorder="1" applyAlignment="1" applyProtection="1">
      <alignment horizontal="center"/>
    </xf>
    <xf numFmtId="1" fontId="8" fillId="13" borderId="46" xfId="0" applyNumberFormat="1" applyFont="1" applyFill="1" applyBorder="1" applyAlignment="1" applyProtection="1">
      <alignment horizontal="center"/>
    </xf>
    <xf numFmtId="1" fontId="9" fillId="13" borderId="0" xfId="0" applyNumberFormat="1" applyFont="1" applyFill="1" applyBorder="1" applyAlignment="1" applyProtection="1">
      <alignment horizontal="center"/>
    </xf>
    <xf numFmtId="1" fontId="8" fillId="13" borderId="45" xfId="0" applyNumberFormat="1" applyFont="1" applyFill="1" applyBorder="1" applyAlignment="1" applyProtection="1">
      <alignment horizontal="center" wrapText="1"/>
    </xf>
    <xf numFmtId="1" fontId="12" fillId="13" borderId="45" xfId="0" applyNumberFormat="1" applyFont="1" applyFill="1" applyBorder="1" applyAlignment="1" applyProtection="1">
      <alignment horizontal="center" wrapText="1"/>
    </xf>
    <xf numFmtId="1" fontId="11" fillId="13" borderId="45" xfId="0" applyNumberFormat="1" applyFont="1" applyFill="1" applyBorder="1" applyAlignment="1" applyProtection="1">
      <alignment horizontal="center"/>
    </xf>
    <xf numFmtId="16" fontId="12" fillId="13" borderId="45" xfId="0" applyNumberFormat="1" applyFont="1" applyFill="1" applyBorder="1" applyAlignment="1" applyProtection="1">
      <alignment horizontal="center"/>
    </xf>
    <xf numFmtId="1" fontId="13" fillId="11" borderId="17" xfId="0" applyNumberFormat="1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left"/>
    </xf>
    <xf numFmtId="1" fontId="11" fillId="10" borderId="15" xfId="0" applyNumberFormat="1" applyFont="1" applyFill="1" applyBorder="1" applyAlignment="1" applyProtection="1">
      <alignment horizontal="center"/>
    </xf>
    <xf numFmtId="1" fontId="11" fillId="10" borderId="37" xfId="0" applyNumberFormat="1" applyFont="1" applyFill="1" applyBorder="1" applyAlignment="1" applyProtection="1">
      <alignment horizontal="center"/>
    </xf>
    <xf numFmtId="1" fontId="11" fillId="13" borderId="15" xfId="0" applyNumberFormat="1" applyFont="1" applyFill="1" applyBorder="1" applyAlignment="1" applyProtection="1">
      <alignment horizontal="center"/>
    </xf>
    <xf numFmtId="0" fontId="13" fillId="6" borderId="39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13" fillId="7" borderId="38" xfId="0" applyNumberFormat="1" applyFont="1" applyFill="1" applyBorder="1" applyAlignment="1" applyProtection="1">
      <alignment horizontal="center"/>
    </xf>
    <xf numFmtId="0" fontId="13" fillId="7" borderId="15" xfId="0" applyNumberFormat="1" applyFont="1" applyFill="1" applyBorder="1" applyAlignment="1" applyProtection="1">
      <alignment horizontal="center"/>
    </xf>
    <xf numFmtId="0" fontId="13" fillId="7" borderId="37" xfId="0" applyNumberFormat="1" applyFont="1" applyFill="1" applyBorder="1" applyAlignment="1" applyProtection="1">
      <alignment horizontal="center"/>
    </xf>
    <xf numFmtId="0" fontId="13" fillId="7" borderId="40" xfId="0" applyNumberFormat="1" applyFont="1" applyFill="1" applyBorder="1" applyAlignment="1" applyProtection="1">
      <alignment horizontal="center"/>
    </xf>
    <xf numFmtId="0" fontId="13" fillId="7" borderId="16" xfId="0" applyNumberFormat="1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5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1" fontId="11" fillId="13" borderId="46" xfId="0" applyNumberFormat="1" applyFont="1" applyFill="1" applyBorder="1" applyAlignment="1" applyProtection="1">
      <alignment horizontal="center"/>
    </xf>
    <xf numFmtId="1" fontId="11" fillId="13" borderId="44" xfId="0" applyNumberFormat="1" applyFont="1" applyFill="1" applyBorder="1" applyAlignment="1" applyProtection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1">
    <cellStyle name="Normální" xfId="0" builtinId="0"/>
  </cellStyles>
  <dxfs count="1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" formatCode="0"/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rgb="FFFF99FF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Open sans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rgb="FFFCFDC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charset val="238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numFmt numFmtId="1" formatCode="0"/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C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CS37" totalsRowCount="1" headerRowDxfId="198" dataDxfId="196" headerRowBorderDxfId="197" tableBorderDxfId="195" totalsRowBorderDxfId="194">
  <autoFilter ref="A1:CS36" xr:uid="{00000000-0009-0000-0100-000001000000}"/>
  <tableColumns count="97">
    <tableColumn id="1" xr3:uid="{00000000-0010-0000-0000-000001000000}" name="OBJECT ID_12" dataDxfId="193" totalsRowDxfId="96"/>
    <tableColumn id="2" xr3:uid="{00000000-0010-0000-0000-000002000000}" name="TYP" dataDxfId="192" totalsRowDxfId="95"/>
    <tableColumn id="3" xr3:uid="{00000000-0010-0000-0000-000003000000}" name="FUNKCE" dataDxfId="191" totalsRowDxfId="94"/>
    <tableColumn id="4" xr3:uid="{00000000-0010-0000-0000-000004000000}" name="ZDROJ" dataDxfId="190" totalsRowDxfId="93"/>
    <tableColumn id="5" xr3:uid="{00000000-0010-0000-0000-000005000000}" name="ID_UP" dataDxfId="189" totalsRowDxfId="92"/>
    <tableColumn id="6" xr3:uid="{00000000-0010-0000-0000-000006000000}" name="FUNKCE_KOD" dataDxfId="188" totalsRowDxfId="91"/>
    <tableColumn id="58" xr3:uid="{00000000-0010-0000-0000-00003A000000}" name="VYMERA" dataDxfId="187" totalsRowDxfId="90"/>
    <tableColumn id="56" xr3:uid="{4F0F6F01-F911-4E76-9008-842DD11E0EF9}" name="POČET RD (BJ)" dataDxfId="186" totalsRowDxfId="89">
      <calculatedColumnFormula>+Tabulka1[[#This Row],[VYMERA]]*0.8/1000</calculatedColumnFormula>
    </tableColumn>
    <tableColumn id="57" xr3:uid="{87F53183-DE6C-4E24-AFE7-6974265C4C82}" name="POČET NOVÝCH OB" dataDxfId="185" totalsRowDxfId="88">
      <calculatedColumnFormula>+Tabulka1[[#This Row],[POČET RD (BJ)]]*2.7*0.6</calculatedColumnFormula>
    </tableColumn>
    <tableColumn id="73" xr3:uid="{03E203DB-AFE3-4391-A14E-C81055ED62A7}" name="RUD ZA ROK" dataDxfId="184" totalsRowDxfId="87">
      <calculatedColumnFormula>15463*Tabulka1[[#This Row],[POČET NOVÝCH OB]]</calculatedColumnFormula>
    </tableColumn>
    <tableColumn id="75" xr3:uid="{C8D7ADDF-8A60-4ED5-ABB9-B32901EE7334}" name="DĚTI ŠKOLKA" dataDxfId="183" totalsRowDxfId="86">
      <calculatedColumnFormula>+Tabulka1[[#This Row],[POČET NOVÝCH OB]]*2.7/3*19179/5</calculatedColumnFormula>
    </tableColumn>
    <tableColumn id="74" xr3:uid="{ACDF2E04-B1F6-4694-9B4A-62BAEC72E6D8}" name="SVĚŘENÉ DANĚ" dataDxfId="182" totalsRowDxfId="85">
      <calculatedColumnFormula>3100*Tabulka1[[#This Row],[POČET RD (BJ)]]</calculatedColumnFormula>
    </tableColumn>
    <tableColumn id="76" xr3:uid="{E6D9D289-165A-4081-9BDF-A50728A3487B}" name="PŘÍJEM" dataDxfId="181" totalsRowDxfId="84">
      <calculatedColumnFormula>+Tabulka1[[#This Row],[RUD ZA ROK]]+Tabulka1[[#This Row],[DĚTI ŠKOLKA]]+Tabulka1[[#This Row],[SVĚŘENÉ DANĚ]]</calculatedColumnFormula>
    </tableColumn>
    <tableColumn id="91" xr3:uid="{1A9427B1-53C2-4E32-A067-22B398435F36}" name="NÁKLADY PROVOZ" dataDxfId="180" totalsRowDxfId="83">
      <calculatedColumnFormula>11000*Tabulka1[[#This Row],[POČET RD (BJ)]]*2.7</calculatedColumnFormula>
    </tableColumn>
    <tableColumn id="94" xr3:uid="{8EBD627A-53B5-4710-8FCC-8219DDA6BE3B}" name="NÁKLADY NA VI" dataDxfId="179" totalsRowDxfId="82">
      <calculatedColumnFormula>+(Tabulka1[[#This Row],[POČET NOVÝCH OB]]*2.7/3/5*600000)+(17000*Tabulka1[[#This Row],[POČET NOVÝCH OB]])</calculatedColumnFormula>
    </tableColumn>
    <tableColumn id="97" xr3:uid="{00F7A384-2A04-4694-BA11-1F404D70166E}" name="INVESTIČNÍ PŘÍSPĚVEK" dataDxfId="178" totalsRowDxfId="81"/>
    <tableColumn id="96" xr3:uid="{7797E92D-4E7A-461E-8983-2DB3367B6F86}" name="HPP" dataDxfId="177" totalsRowDxfId="80">
      <calculatedColumnFormula>+Tabulka1[[#This Row],[POČET RD (BJ)]]*250</calculatedColumnFormula>
    </tableColumn>
    <tableColumn id="93" xr3:uid="{EE709DA1-A233-43FA-80FC-51932581AF0E}" name=" JIŽ Zastavěné parcely RD" dataDxfId="176" totalsRowDxfId="79"/>
    <tableColumn id="92" xr3:uid="{571D538A-0A63-4F07-80FB-E611EA106D0A}" name="Volné parcely" dataDxfId="175" totalsRowDxfId="78"/>
    <tableColumn id="95" xr3:uid="{CB78C22C-0366-4BDE-A6CB-B3CD2A4B207D}" name="POČET PARCEL DLE ÚP" dataDxfId="174" totalsRowDxfId="77"/>
    <tableColumn id="84" xr3:uid="{E37BF61B-847D-4266-9C62-580FE5C24851}" name="POČET PARCEL DLE US" dataDxfId="173" totalsRowDxfId="76"/>
    <tableColumn id="7" xr3:uid="{00000000-0010-0000-0000-000007000000}" name="P1_Bydleni" dataDxfId="172" totalsRowDxfId="75"/>
    <tableColumn id="8" xr3:uid="{00000000-0010-0000-0000-000008000000}" name="K3_1_Znecisteni_PM10_Potencial" dataDxfId="171" totalsRowDxfId="74"/>
    <tableColumn id="9" xr3:uid="{00000000-0010-0000-0000-000009000000}" name="K3_1_Znecisteni_PM10_Prumer" dataDxfId="170" totalsRowDxfId="73"/>
    <tableColumn id="10" xr3:uid="{00000000-0010-0000-0000-00000A000000}" name="K3_1_Znecisteni_PM25_Potencial" dataDxfId="169" totalsRowDxfId="72"/>
    <tableColumn id="11" xr3:uid="{00000000-0010-0000-0000-00000B000000}" name="K3_1_Znecisteni_PM25_Prumer" dataDxfId="168" totalsRowDxfId="71"/>
    <tableColumn id="12" xr3:uid="{00000000-0010-0000-0000-00000C000000}" name="K3_1_Znecisteni_NO2_Potencial" dataDxfId="167" totalsRowDxfId="70"/>
    <tableColumn id="13" xr3:uid="{00000000-0010-0000-0000-00000D000000}" name="K3_1_Znecisteni_NO2_Prumer" dataDxfId="166" totalsRowDxfId="69"/>
    <tableColumn id="14" xr3:uid="{00000000-0010-0000-0000-00000E000000}" name="K3_1_Znecisteni_BaP_Potencial" dataDxfId="165" totalsRowDxfId="68"/>
    <tableColumn id="15" xr3:uid="{00000000-0010-0000-0000-00000F000000}" name="K3_1_Znecisteni_BaP_Prumer" dataDxfId="164" totalsRowDxfId="67"/>
    <tableColumn id="16" xr3:uid="{00000000-0010-0000-0000-000010000000}" name="K3_6_HlukovaZatez_Potencial" dataDxfId="163" totalsRowDxfId="66"/>
    <tableColumn id="17" xr3:uid="{00000000-0010-0000-0000-000011000000}" name="K3_6_HlukovaZatez_Max" dataDxfId="162" totalsRowDxfId="65"/>
    <tableColumn id="18" xr3:uid="{00000000-0010-0000-0000-000012000000}" name="K3_8_PotenciallochyZelene_Potencial" dataDxfId="161" totalsRowDxfId="64"/>
    <tableColumn id="19" xr3:uid="{00000000-0010-0000-0000-000013000000}" name="K3_8_PotenciallochyZelene_Procent" dataDxfId="160" totalsRowDxfId="63"/>
    <tableColumn id="20" xr3:uid="{00000000-0010-0000-0000-000014000000}" name="K3_10_KoncentraceVyroby_Potencial" dataDxfId="159" totalsRowDxfId="62"/>
    <tableColumn id="21" xr3:uid="{00000000-0010-0000-0000-000015000000}" name="K3_10_KoncentraceVyroby_Procent" dataDxfId="158" totalsRowDxfId="61"/>
    <tableColumn id="22" xr3:uid="{00000000-0010-0000-0000-000016000000}" name="K4_1_DostupnostMHD_Potencial" dataDxfId="157" totalsRowDxfId="60"/>
    <tableColumn id="23" xr3:uid="{00000000-0010-0000-0000-000017000000}" name="K4_1_DostupnostMHD_Hranice" dataDxfId="156" totalsRowDxfId="59"/>
    <tableColumn id="24" xr3:uid="{00000000-0010-0000-0000-000018000000}" name="K4_1_DostupnostMHD_Centroid" dataDxfId="155" totalsRowDxfId="58"/>
    <tableColumn id="25" xr3:uid="{00000000-0010-0000-0000-000019000000}" name="K5_1_DostupnostGastrosluzby_Potencial" dataDxfId="154" totalsRowDxfId="57"/>
    <tableColumn id="26" xr3:uid="{00000000-0010-0000-0000-00001A000000}" name="K5_1_DostupnostGastrosluzby_Hranice" dataDxfId="153" totalsRowDxfId="56"/>
    <tableColumn id="27" xr3:uid="{00000000-0010-0000-0000-00001B000000}" name="K5_1_DostupnostGastrosluzby_Centroid" dataDxfId="152" totalsRowDxfId="55"/>
    <tableColumn id="28" xr3:uid="{00000000-0010-0000-0000-00001C000000}" name="K5_2_DostupnostProdejnyPotravin_Potencial" dataDxfId="151" totalsRowDxfId="54"/>
    <tableColumn id="29" xr3:uid="{00000000-0010-0000-0000-00001D000000}" name="K5_2_DostupnostProdejnyPotravin_Supermarket_Hranice" dataDxfId="150" totalsRowDxfId="53"/>
    <tableColumn id="30" xr3:uid="{00000000-0010-0000-0000-00001E000000}" name="K5_2_DostupnostProdejnyPotravin_Supermarket_Centroid" dataDxfId="149" totalsRowDxfId="52"/>
    <tableColumn id="31" xr3:uid="{00000000-0010-0000-0000-00001F000000}" name="K5_2_DostupnostProdejnyPotravin_Obchod_Hranice" dataDxfId="148" totalsRowDxfId="51"/>
    <tableColumn id="32" xr3:uid="{00000000-0010-0000-0000-000020000000}" name="K5_2_DostupnostProdejnyPotravin_Obchod_Centroid" dataDxfId="147" totalsRowDxfId="50"/>
    <tableColumn id="33" xr3:uid="{00000000-0010-0000-0000-000021000000}" name="K5_3_DostupnostMS_Potencial" dataDxfId="146" totalsRowDxfId="49"/>
    <tableColumn id="34" xr3:uid="{00000000-0010-0000-0000-000022000000}" name="K5_3_DostupnostMS_Hranice" dataDxfId="145" totalsRowDxfId="48"/>
    <tableColumn id="35" xr3:uid="{00000000-0010-0000-0000-000023000000}" name="K5_3_DostupnostMS_Centroid" dataDxfId="144" totalsRowDxfId="47"/>
    <tableColumn id="36" xr3:uid="{00000000-0010-0000-0000-000024000000}" name="K5_4_DostupnostZS_Potencial" dataDxfId="143" totalsRowDxfId="46"/>
    <tableColumn id="37" xr3:uid="{00000000-0010-0000-0000-000025000000}" name="K5_4_DostupnostZS_Hranice" dataDxfId="142" totalsRowDxfId="45"/>
    <tableColumn id="38" xr3:uid="{00000000-0010-0000-0000-000026000000}" name="K5_4_DostupnostZS_Centroid" dataDxfId="141" totalsRowDxfId="44"/>
    <tableColumn id="39" xr3:uid="{00000000-0010-0000-0000-000027000000}" name="K6_1_DostupnostHriste_Potencial" dataDxfId="140" totalsRowDxfId="43"/>
    <tableColumn id="40" xr3:uid="{00000000-0010-0000-0000-000028000000}" name="K6_1_DostupnostHriste_Hranice" dataDxfId="139" totalsRowDxfId="42"/>
    <tableColumn id="41" xr3:uid="{00000000-0010-0000-0000-000029000000}" name="K6_1_DostupnostHriste_Centroid" dataDxfId="138" totalsRowDxfId="41"/>
    <tableColumn id="42" xr3:uid="{00000000-0010-0000-0000-00002A000000}" name="K6_2_DostupnostSportoviste_Potencial" dataDxfId="137" totalsRowDxfId="40"/>
    <tableColumn id="43" xr3:uid="{00000000-0010-0000-0000-00002B000000}" name="K6_2_DostupnostSportoviste_Hranice" dataDxfId="136" totalsRowDxfId="39"/>
    <tableColumn id="44" xr3:uid="{00000000-0010-0000-0000-00002C000000}" name="K6_2_DostupnostSportoviste_Centroid" dataDxfId="135" totalsRowDxfId="38"/>
    <tableColumn id="45" xr3:uid="{00000000-0010-0000-0000-00002D000000}" name="K7_2_IntenzitaSlunecnihoZareni_Potencial" dataDxfId="134" totalsRowDxfId="37"/>
    <tableColumn id="46" xr3:uid="{00000000-0010-0000-0000-00002E000000}" name="K7_2_IntenzitaSlunecnihoZareni_Prumer" dataDxfId="133" totalsRowDxfId="36"/>
    <tableColumn id="47" xr3:uid="{00000000-0010-0000-0000-00002F000000}" name="K7_3_ClenitostOkolnihoTerenu_Potencial" dataDxfId="132" totalsRowDxfId="35"/>
    <tableColumn id="48" xr3:uid="{00000000-0010-0000-0000-000030000000}" name="K7_3_ClenitostOkolnihoTerenu_Prumer" dataDxfId="131" totalsRowDxfId="34"/>
    <tableColumn id="49" xr3:uid="{00000000-0010-0000-0000-000031000000}" name="K8_1_VzdalenostObsluzneKomunikace_Potencial" dataDxfId="130" totalsRowDxfId="33"/>
    <tableColumn id="50" xr3:uid="{00000000-0010-0000-0000-000032000000}" name="K8_1_VzdalenostObsluzneKomunikace_Hranice" dataDxfId="129" totalsRowDxfId="32"/>
    <tableColumn id="51" xr3:uid="{00000000-0010-0000-0000-000033000000}" name="K8_1_VzdalenostObsluzneKomunikace_Centroid" dataDxfId="128" totalsRowDxfId="31"/>
    <tableColumn id="52" xr3:uid="{00000000-0010-0000-0000-000034000000}" name="K9_1_VzdalenostVodovodu_Potencial" dataDxfId="127" totalsRowDxfId="30"/>
    <tableColumn id="53" xr3:uid="{00000000-0010-0000-0000-000035000000}" name="K9_1_VzdalenostVodovodu_Hranice" dataDxfId="126" totalsRowDxfId="29"/>
    <tableColumn id="54" xr3:uid="{00000000-0010-0000-0000-000036000000}" name="K9_1_VzdalenostVodovodu_Centroid" dataDxfId="125" totalsRowDxfId="28"/>
    <tableColumn id="55" xr3:uid="{00000000-0010-0000-0000-000037000000}" name="K9_2_VzdalenostPlynovodu_Potencial" dataDxfId="124" totalsRowDxfId="27"/>
    <tableColumn id="59" xr3:uid="{00000000-0010-0000-0000-00003B000000}" name="K9_2_VzdalenostPlynovodu_Hranice" dataDxfId="123" totalsRowDxfId="26"/>
    <tableColumn id="60" xr3:uid="{00000000-0010-0000-0000-00003C000000}" name="K9_2_VzdalenostPlynovodu_Centroid" dataDxfId="122" totalsRowDxfId="25"/>
    <tableColumn id="61" xr3:uid="{00000000-0010-0000-0000-00003D000000}" name="K9_3_VzdalenostKanalizace_Potencial" dataDxfId="121" totalsRowDxfId="24"/>
    <tableColumn id="62" xr3:uid="{00000000-0010-0000-0000-00003E000000}" name="K9_3_VzdalenostKanalizace_Hranice" dataDxfId="120" totalsRowDxfId="23"/>
    <tableColumn id="63" xr3:uid="{00000000-0010-0000-0000-00003F000000}" name="K9_3_VzdalenostKanalizace_Centroid" dataDxfId="119" totalsRowDxfId="22"/>
    <tableColumn id="64" xr3:uid="{00000000-0010-0000-0000-000040000000}" name="K9_4_VzdalenostElektra_Potencial" dataDxfId="118" totalsRowDxfId="21"/>
    <tableColumn id="65" xr3:uid="{00000000-0010-0000-0000-000041000000}" name="K9_4_VzdalenostElektra_Trafostanice_Hranice" dataDxfId="117" totalsRowDxfId="20"/>
    <tableColumn id="66" xr3:uid="{00000000-0010-0000-0000-000042000000}" name="K9_4_VzdalenostElektra_Trafostanice_Centroid" dataDxfId="116" totalsRowDxfId="19"/>
    <tableColumn id="67" xr3:uid="{00000000-0010-0000-0000-000043000000}" name="K9_4_VzdalenostElektra_Elektro_Hranice" dataDxfId="115" totalsRowDxfId="18"/>
    <tableColumn id="68" xr3:uid="{00000000-0010-0000-0000-000044000000}" name="K9_4_VzdalenostElektra_Elektro_Centroid" dataDxfId="114" totalsRowDxfId="17"/>
    <tableColumn id="77" xr3:uid="{C35A19E5-29E5-4A5F-B7B9-EF2B17E843E2}" name="NÁKLADY KOMUNIKACE 6m k území" dataDxfId="113" totalsRowDxfId="16">
      <calculatedColumnFormula>9696*6*Tabulka1[[#This Row],[K8_1_VzdalenostObsluzneKomunikace_Hranice]]</calculatedColumnFormula>
    </tableColumn>
    <tableColumn id="85" xr3:uid="{063FB398-9F88-4ACE-BFB2-CB6254629DED}" name="Reinvestice v území KOMUNIKACE/rok" dataDxfId="112" totalsRowDxfId="15">
      <calculatedColumnFormula>62500*Tabulka1[[#This Row],[VYMERA]]/10000*0.4</calculatedColumnFormula>
    </tableColumn>
    <tableColumn id="83" xr3:uid="{B027DBFF-1E73-4F71-8CC7-81A9B8E2A65D}" name="NÁKLADY CHODNÍK k území" dataDxfId="111" totalsRowDxfId="14">
      <calculatedColumnFormula>3065*Tabulka1[[#This Row],[K8_1_VzdalenostObsluzneKomunikace_Hranice]]</calculatedColumnFormula>
    </tableColumn>
    <tableColumn id="86" xr3:uid="{B9DBD04A-FE75-4212-AA49-30B792EE3DE9}" name="Reinvestice v území CHODNÍK/rok" dataDxfId="110" totalsRowDxfId="13">
      <calculatedColumnFormula>2.1*Tabulka1[[#This Row],[VYMERA]]*0.4</calculatedColumnFormula>
    </tableColumn>
    <tableColumn id="78" xr3:uid="{BA0B4811-1801-4D6C-835F-08605A7D4054}" name="NÁKLADY VODA připojení území" dataDxfId="109" totalsRowDxfId="12">
      <calculatedColumnFormula>10300*Tabulka1[[#This Row],[K9_1_VzdalenostVodovodu_Hranice]]</calculatedColumnFormula>
    </tableColumn>
    <tableColumn id="87" xr3:uid="{975EBFD8-0F5F-4A5C-98BA-0C72B7F37606}" name="Reinvestice do území VODA" dataDxfId="108" totalsRowDxfId="11">
      <calculatedColumnFormula>1.45*Tabulka1[[#This Row],[VYMERA]]*0.4</calculatedColumnFormula>
    </tableColumn>
    <tableColumn id="79" xr3:uid="{EE764020-1B54-4CC8-B6B4-212330D0795D}" name="NÁKLADY KANALIZACE připojení území" dataDxfId="107" totalsRowDxfId="10">
      <calculatedColumnFormula>12000*Tabulka1[[#This Row],[K9_3_VzdalenostKanalizace_Hranice]]</calculatedColumnFormula>
    </tableColumn>
    <tableColumn id="88" xr3:uid="{E748A8A3-0D2A-481C-B8B2-3260832B60A9}" name="Reinvestice do území KANALIZACE" dataDxfId="106" totalsRowDxfId="9">
      <calculatedColumnFormula>1.3*Tabulka1[[#This Row],[VYMERA]]*0.4</calculatedColumnFormula>
    </tableColumn>
    <tableColumn id="80" xr3:uid="{946A9EA9-479A-452D-861F-CE2A222E7B7A}" name="NÁKLADY PLYN k území " dataDxfId="105" totalsRowDxfId="8">
      <calculatedColumnFormula>4000*Tabulka1[[#This Row],[K9_2_VzdalenostPlynovodu_Hranice]]</calculatedColumnFormula>
    </tableColumn>
    <tableColumn id="89" xr3:uid="{242A4C77-E28D-40AC-8234-AAF545818628}" name="PARK CENA ÚDRŽBY ZA ROK" dataDxfId="104" totalsRowDxfId="7">
      <calculatedColumnFormula>14.4*Tabulka1[[#This Row],[VYMERA]]*0.23*0.2</calculatedColumnFormula>
    </tableColumn>
    <tableColumn id="81" xr3:uid="{338D905E-687F-478A-9C10-A7EE16433F8F}" name="NÁKLADY ELEKTRO" dataDxfId="103" totalsRowDxfId="6">
      <calculatedColumnFormula>2500*Tabulka1[[#This Row],[K9_4_VzdalenostElektra_Elektro_Hranice]]</calculatedColumnFormula>
    </tableColumn>
    <tableColumn id="82" xr3:uid="{E3453E55-045A-4BF3-825F-943E60C2E0A9}" name="NÁKLADY NA PROVOZ A ÚDRŽBU ZA ROK" dataDxfId="102" totalsRowDxfId="5">
      <calculatedColumnFormula>0.23*Tabulka1[[#This Row],[VYMERA]]*14</calculatedColumnFormula>
    </tableColumn>
    <tableColumn id="90" xr3:uid="{523DE83E-8B66-4E2D-A0E3-8223051210C8}" name=" REINVESTICI DO TI ZA ROK CELKEM" dataDxfId="101" totalsRowDxfId="4">
      <calculatedColumnFormula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calculatedColumnFormula>
    </tableColumn>
    <tableColumn id="69" xr3:uid="{00000000-0010-0000-0000-000045000000}" name="Limity_Mirne" dataDxfId="100" totalsRowDxfId="3"/>
    <tableColumn id="70" xr3:uid="{00000000-0010-0000-0000-000046000000}" name="Limity_Stredni" dataDxfId="99" totalsRowDxfId="2"/>
    <tableColumn id="71" xr3:uid="{00000000-0010-0000-0000-000047000000}" name="Limity_Vyznamne" dataDxfId="98" totalsRowDxfId="1"/>
    <tableColumn id="72" xr3:uid="{00000000-0010-0000-0000-000048000000}" name="Limity_Vylucujici" dataDxfId="97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S44"/>
  <sheetViews>
    <sheetView tabSelected="1" topLeftCell="B1" zoomScale="69" zoomScaleNormal="69" workbookViewId="0">
      <selection activeCell="H13" sqref="H13"/>
    </sheetView>
  </sheetViews>
  <sheetFormatPr defaultRowHeight="13.2" x14ac:dyDescent="0.25"/>
  <cols>
    <col min="1" max="1" width="12.44140625" customWidth="1"/>
    <col min="2" max="2" width="36.44140625" customWidth="1"/>
    <col min="3" max="3" width="29.33203125" style="114" customWidth="1"/>
    <col min="4" max="4" width="21.33203125" customWidth="1"/>
    <col min="5" max="5" width="10.33203125" customWidth="1"/>
    <col min="6" max="6" width="9.88671875" customWidth="1"/>
    <col min="7" max="10" width="12" customWidth="1"/>
    <col min="11" max="11" width="12" style="30" customWidth="1"/>
    <col min="12" max="14" width="12" customWidth="1"/>
    <col min="15" max="16" width="15.33203125" customWidth="1"/>
    <col min="17" max="18" width="12" customWidth="1"/>
    <col min="19" max="19" width="14.44140625" bestFit="1" customWidth="1"/>
    <col min="20" max="20" width="22.33203125" bestFit="1" customWidth="1"/>
    <col min="21" max="21" width="32.44140625" customWidth="1"/>
    <col min="22" max="22" width="15.6640625" customWidth="1"/>
    <col min="23" max="81" width="20.6640625" customWidth="1"/>
    <col min="82" max="82" width="20.6640625" style="32" customWidth="1"/>
    <col min="83" max="83" width="20.6640625" style="33" customWidth="1"/>
    <col min="84" max="90" width="20.6640625" customWidth="1"/>
    <col min="91" max="91" width="21.5546875" style="31" customWidth="1"/>
    <col min="92" max="92" width="21.5546875" style="33" customWidth="1"/>
    <col min="93" max="93" width="27.5546875" customWidth="1"/>
    <col min="94" max="94" width="27.6640625" customWidth="1"/>
    <col min="95" max="95" width="30.5546875" customWidth="1"/>
    <col min="96" max="96" width="44.6640625" customWidth="1"/>
  </cols>
  <sheetData>
    <row r="1" spans="1:97" s="123" customFormat="1" ht="63" thickBot="1" x14ac:dyDescent="0.3">
      <c r="A1" s="115" t="s">
        <v>368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6" t="s">
        <v>6</v>
      </c>
      <c r="H1" s="116" t="s">
        <v>330</v>
      </c>
      <c r="I1" s="116" t="s">
        <v>326</v>
      </c>
      <c r="J1" s="116" t="s">
        <v>327</v>
      </c>
      <c r="K1" s="117" t="s">
        <v>370</v>
      </c>
      <c r="L1" s="116" t="s">
        <v>328</v>
      </c>
      <c r="M1" s="116" t="s">
        <v>358</v>
      </c>
      <c r="N1" s="116" t="s">
        <v>359</v>
      </c>
      <c r="O1" s="116" t="s">
        <v>361</v>
      </c>
      <c r="P1" s="116" t="s">
        <v>369</v>
      </c>
      <c r="Q1" s="116" t="s">
        <v>332</v>
      </c>
      <c r="R1" s="124" t="s">
        <v>375</v>
      </c>
      <c r="S1" s="124" t="s">
        <v>372</v>
      </c>
      <c r="T1" s="124" t="s">
        <v>373</v>
      </c>
      <c r="U1" s="124" t="s">
        <v>374</v>
      </c>
      <c r="V1" s="115" t="s">
        <v>7</v>
      </c>
      <c r="W1" s="115" t="s">
        <v>8</v>
      </c>
      <c r="X1" s="118" t="s">
        <v>9</v>
      </c>
      <c r="Y1" s="118" t="s">
        <v>10</v>
      </c>
      <c r="Z1" s="118" t="s">
        <v>11</v>
      </c>
      <c r="AA1" s="118" t="s">
        <v>12</v>
      </c>
      <c r="AB1" s="118" t="s">
        <v>13</v>
      </c>
      <c r="AC1" s="118" t="s">
        <v>14</v>
      </c>
      <c r="AD1" s="118" t="s">
        <v>15</v>
      </c>
      <c r="AE1" s="118" t="s">
        <v>16</v>
      </c>
      <c r="AF1" s="118" t="s">
        <v>17</v>
      </c>
      <c r="AG1" s="118" t="s">
        <v>18</v>
      </c>
      <c r="AH1" s="118" t="s">
        <v>19</v>
      </c>
      <c r="AI1" s="118" t="s">
        <v>20</v>
      </c>
      <c r="AJ1" s="118" t="s">
        <v>21</v>
      </c>
      <c r="AK1" s="118" t="s">
        <v>22</v>
      </c>
      <c r="AL1" s="118" t="s">
        <v>23</v>
      </c>
      <c r="AM1" s="118" t="s">
        <v>24</v>
      </c>
      <c r="AN1" s="118" t="s">
        <v>25</v>
      </c>
      <c r="AO1" s="118" t="s">
        <v>26</v>
      </c>
      <c r="AP1" s="118" t="s">
        <v>27</v>
      </c>
      <c r="AQ1" s="118" t="s">
        <v>28</v>
      </c>
      <c r="AR1" s="118" t="s">
        <v>29</v>
      </c>
      <c r="AS1" s="118" t="s">
        <v>30</v>
      </c>
      <c r="AT1" s="118" t="s">
        <v>31</v>
      </c>
      <c r="AU1" s="118" t="s">
        <v>32</v>
      </c>
      <c r="AV1" s="118" t="s">
        <v>33</v>
      </c>
      <c r="AW1" s="118" t="s">
        <v>34</v>
      </c>
      <c r="AX1" s="118" t="s">
        <v>35</v>
      </c>
      <c r="AY1" s="118" t="s">
        <v>36</v>
      </c>
      <c r="AZ1" s="118" t="s">
        <v>37</v>
      </c>
      <c r="BA1" s="118" t="s">
        <v>38</v>
      </c>
      <c r="BB1" s="118" t="s">
        <v>39</v>
      </c>
      <c r="BC1" s="118" t="s">
        <v>40</v>
      </c>
      <c r="BD1" s="118" t="s">
        <v>41</v>
      </c>
      <c r="BE1" s="118" t="s">
        <v>42</v>
      </c>
      <c r="BF1" s="118" t="s">
        <v>43</v>
      </c>
      <c r="BG1" s="118" t="s">
        <v>44</v>
      </c>
      <c r="BH1" s="118" t="s">
        <v>45</v>
      </c>
      <c r="BI1" s="118" t="s">
        <v>46</v>
      </c>
      <c r="BJ1" s="118" t="s">
        <v>47</v>
      </c>
      <c r="BK1" s="118" t="s">
        <v>48</v>
      </c>
      <c r="BL1" s="118" t="s">
        <v>49</v>
      </c>
      <c r="BM1" s="118" t="s">
        <v>50</v>
      </c>
      <c r="BN1" s="118" t="s">
        <v>51</v>
      </c>
      <c r="BO1" s="118" t="s">
        <v>52</v>
      </c>
      <c r="BP1" s="118" t="s">
        <v>53</v>
      </c>
      <c r="BQ1" s="118" t="s">
        <v>54</v>
      </c>
      <c r="BR1" s="118" t="s">
        <v>55</v>
      </c>
      <c r="BS1" s="118" t="s">
        <v>56</v>
      </c>
      <c r="BT1" s="118" t="s">
        <v>57</v>
      </c>
      <c r="BU1" s="118" t="s">
        <v>58</v>
      </c>
      <c r="BV1" s="118" t="s">
        <v>59</v>
      </c>
      <c r="BW1" s="118" t="s">
        <v>60</v>
      </c>
      <c r="BX1" s="118" t="s">
        <v>61</v>
      </c>
      <c r="BY1" s="118" t="s">
        <v>62</v>
      </c>
      <c r="BZ1" s="118" t="s">
        <v>63</v>
      </c>
      <c r="CA1" s="118" t="s">
        <v>64</v>
      </c>
      <c r="CB1" s="119" t="s">
        <v>65</v>
      </c>
      <c r="CC1" s="120" t="s">
        <v>333</v>
      </c>
      <c r="CD1" s="118" t="s">
        <v>341</v>
      </c>
      <c r="CE1" s="118" t="s">
        <v>334</v>
      </c>
      <c r="CF1" s="115" t="s">
        <v>342</v>
      </c>
      <c r="CG1" s="115" t="s">
        <v>335</v>
      </c>
      <c r="CH1" s="115" t="s">
        <v>343</v>
      </c>
      <c r="CI1" s="118" t="s">
        <v>344</v>
      </c>
      <c r="CJ1" s="118" t="s">
        <v>345</v>
      </c>
      <c r="CK1" s="118" t="s">
        <v>336</v>
      </c>
      <c r="CL1" s="118" t="s">
        <v>346</v>
      </c>
      <c r="CM1" s="120" t="s">
        <v>331</v>
      </c>
      <c r="CN1" s="119" t="s">
        <v>337</v>
      </c>
      <c r="CO1" s="121" t="s">
        <v>347</v>
      </c>
      <c r="CP1" s="122" t="s">
        <v>66</v>
      </c>
      <c r="CQ1" s="118" t="s">
        <v>67</v>
      </c>
      <c r="CR1" s="118" t="s">
        <v>68</v>
      </c>
      <c r="CS1" s="121" t="s">
        <v>69</v>
      </c>
    </row>
    <row r="2" spans="1:97" s="54" customFormat="1" ht="18" customHeight="1" x14ac:dyDescent="0.35">
      <c r="A2" s="36">
        <v>1</v>
      </c>
      <c r="B2" s="37" t="s">
        <v>70</v>
      </c>
      <c r="C2" s="109" t="s">
        <v>71</v>
      </c>
      <c r="D2" s="37" t="s">
        <v>72</v>
      </c>
      <c r="E2" s="37" t="s">
        <v>73</v>
      </c>
      <c r="F2" s="38" t="s">
        <v>74</v>
      </c>
      <c r="G2" s="39">
        <v>7320</v>
      </c>
      <c r="H2" s="40">
        <v>4</v>
      </c>
      <c r="I2" s="40">
        <f>+Tabulka1[[#This Row],[POČET RD (BJ)]]*2.7*0.6</f>
        <v>6.48</v>
      </c>
      <c r="J2" s="40">
        <f>15463*Tabulka1[[#This Row],[POČET NOVÝCH OB]]</f>
        <v>100200.24</v>
      </c>
      <c r="K2" s="40">
        <f>+Tabulka1[[#This Row],[POČET NOVÝCH OB]]*2.7/3*19179/5</f>
        <v>22370.385600000001</v>
      </c>
      <c r="L2" s="40">
        <f>3100*Tabulka1[[#This Row],[POČET RD (BJ)]]</f>
        <v>12400</v>
      </c>
      <c r="M2" s="40">
        <f>+Tabulka1[[#This Row],[RUD ZA ROK]]+Tabulka1[[#This Row],[DĚTI ŠKOLKA]]+Tabulka1[[#This Row],[SVĚŘENÉ DANĚ]]</f>
        <v>134970.6256</v>
      </c>
      <c r="N2" s="40">
        <f>11000*Tabulka1[[#This Row],[POČET RD (BJ)]]*2.7</f>
        <v>118800.00000000001</v>
      </c>
      <c r="O2" s="40">
        <f>+(Tabulka1[[#This Row],[POČET NOVÝCH OB]]*2.7/3/5*600000)+(17000*Tabulka1[[#This Row],[POČET NOVÝCH OB]])</f>
        <v>810000.00000000012</v>
      </c>
      <c r="P2" s="41">
        <f>+(7.7-Tabulka1[[#This Row],[P1_Bydleni]])*100+810</f>
        <v>940</v>
      </c>
      <c r="Q2" s="42">
        <f>+Tabulka1[[#This Row],[POČET RD (BJ)]]*250</f>
        <v>1000</v>
      </c>
      <c r="R2" s="125">
        <v>2</v>
      </c>
      <c r="S2" s="125">
        <v>2</v>
      </c>
      <c r="T2" s="151" t="s">
        <v>234</v>
      </c>
      <c r="U2" s="151" t="s">
        <v>234</v>
      </c>
      <c r="V2" s="43">
        <v>6.4</v>
      </c>
      <c r="W2" s="44">
        <v>7</v>
      </c>
      <c r="X2" s="45">
        <v>14.7</v>
      </c>
      <c r="Y2" s="45">
        <v>7</v>
      </c>
      <c r="Z2" s="45">
        <v>10.8</v>
      </c>
      <c r="AA2" s="45">
        <v>5</v>
      </c>
      <c r="AB2" s="45">
        <v>7.4</v>
      </c>
      <c r="AC2" s="45">
        <v>4</v>
      </c>
      <c r="AD2" s="45">
        <v>0.43</v>
      </c>
      <c r="AE2" s="45">
        <v>10</v>
      </c>
      <c r="AF2" s="45" t="s">
        <v>75</v>
      </c>
      <c r="AG2" s="45">
        <v>0.9</v>
      </c>
      <c r="AH2" s="45">
        <v>4</v>
      </c>
      <c r="AI2" s="45">
        <v>10</v>
      </c>
      <c r="AJ2" s="45">
        <v>2.2999999999999998</v>
      </c>
      <c r="AK2" s="45">
        <v>9.1</v>
      </c>
      <c r="AL2" s="45">
        <v>183</v>
      </c>
      <c r="AM2" s="45">
        <v>217</v>
      </c>
      <c r="AN2" s="45">
        <v>6</v>
      </c>
      <c r="AO2" s="45">
        <v>162</v>
      </c>
      <c r="AP2" s="45">
        <v>275</v>
      </c>
      <c r="AQ2" s="45">
        <v>8.1</v>
      </c>
      <c r="AR2" s="45">
        <v>1958</v>
      </c>
      <c r="AS2" s="45">
        <v>2007</v>
      </c>
      <c r="AT2" s="45">
        <v>211</v>
      </c>
      <c r="AU2" s="45">
        <v>237</v>
      </c>
      <c r="AV2" s="45">
        <v>6.3</v>
      </c>
      <c r="AW2" s="45">
        <v>485</v>
      </c>
      <c r="AX2" s="45">
        <v>376</v>
      </c>
      <c r="AY2" s="45">
        <v>0</v>
      </c>
      <c r="AZ2" s="45">
        <v>2784</v>
      </c>
      <c r="BA2" s="45">
        <v>2818</v>
      </c>
      <c r="BB2" s="45">
        <v>7.3</v>
      </c>
      <c r="BC2" s="45">
        <v>138</v>
      </c>
      <c r="BD2" s="45">
        <v>263</v>
      </c>
      <c r="BE2" s="45">
        <v>5</v>
      </c>
      <c r="BF2" s="45">
        <v>446</v>
      </c>
      <c r="BG2" s="45">
        <v>356</v>
      </c>
      <c r="BH2" s="45">
        <v>8</v>
      </c>
      <c r="BI2" s="45">
        <v>1010895</v>
      </c>
      <c r="BJ2" s="45">
        <v>10</v>
      </c>
      <c r="BK2" s="45">
        <v>3.4</v>
      </c>
      <c r="BL2" s="45">
        <v>9.6</v>
      </c>
      <c r="BM2" s="45">
        <v>2</v>
      </c>
      <c r="BN2" s="45">
        <v>36</v>
      </c>
      <c r="BO2" s="45">
        <v>9.6999999999999993</v>
      </c>
      <c r="BP2" s="45">
        <v>4</v>
      </c>
      <c r="BQ2" s="45">
        <v>39</v>
      </c>
      <c r="BR2" s="45">
        <v>9.6999999999999993</v>
      </c>
      <c r="BS2" s="46">
        <v>3</v>
      </c>
      <c r="BT2" s="46">
        <v>37</v>
      </c>
      <c r="BU2" s="46">
        <v>9.9</v>
      </c>
      <c r="BV2" s="46">
        <v>0</v>
      </c>
      <c r="BW2" s="46">
        <v>11</v>
      </c>
      <c r="BX2" s="46">
        <v>7.4</v>
      </c>
      <c r="BY2" s="46">
        <v>86</v>
      </c>
      <c r="BZ2" s="46">
        <v>150</v>
      </c>
      <c r="CA2" s="46">
        <v>0</v>
      </c>
      <c r="CB2" s="47">
        <v>28</v>
      </c>
      <c r="CC2" s="48">
        <f>9696*6*Tabulka1[[#This Row],[K8_1_VzdalenostObsluzneKomunikace_Hranice]]</f>
        <v>116352</v>
      </c>
      <c r="CD2" s="46">
        <f>62500*Tabulka1[[#This Row],[VYMERA]]/10000*0.4</f>
        <v>18300</v>
      </c>
      <c r="CE2" s="46">
        <f>3065*Tabulka1[[#This Row],[K8_1_VzdalenostObsluzneKomunikace_Hranice]]</f>
        <v>6130</v>
      </c>
      <c r="CF2" s="49">
        <f>2.1*Tabulka1[[#This Row],[VYMERA]]*0.4</f>
        <v>6148.8</v>
      </c>
      <c r="CG2" s="49">
        <f>10300*Tabulka1[[#This Row],[K9_1_VzdalenostVodovodu_Hranice]]</f>
        <v>41200</v>
      </c>
      <c r="CH2" s="49">
        <f>1.45*Tabulka1[[#This Row],[VYMERA]]*0.4</f>
        <v>4245.6000000000004</v>
      </c>
      <c r="CI2" s="46">
        <f>12000*Tabulka1[[#This Row],[K9_3_VzdalenostKanalizace_Hranice]]</f>
        <v>0</v>
      </c>
      <c r="CJ2" s="46">
        <f>1.3*Tabulka1[[#This Row],[VYMERA]]*0.4</f>
        <v>3806.4</v>
      </c>
      <c r="CK2" s="46">
        <f>4000*Tabulka1[[#This Row],[K9_2_VzdalenostPlynovodu_Hranice]]</f>
        <v>12000</v>
      </c>
      <c r="CL2" s="46">
        <f>14.4*Tabulka1[[#This Row],[VYMERA]]*0.23*0.2</f>
        <v>4848.768</v>
      </c>
      <c r="CM2" s="48">
        <f>2500*Tabulka1[[#This Row],[K9_4_VzdalenostElektra_Elektro_Hranice]]</f>
        <v>0</v>
      </c>
      <c r="CN2" s="47">
        <f>0.23*Tabulka1[[#This Row],[VYMERA]]*14</f>
        <v>23570.400000000001</v>
      </c>
      <c r="CO2" s="50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37349.567999999999</v>
      </c>
      <c r="CP2" s="51"/>
      <c r="CQ2" s="52"/>
      <c r="CR2" s="52" t="s">
        <v>76</v>
      </c>
      <c r="CS2" s="53" t="s">
        <v>77</v>
      </c>
    </row>
    <row r="3" spans="1:97" s="54" customFormat="1" ht="18" customHeight="1" x14ac:dyDescent="0.35">
      <c r="A3" s="55">
        <v>2</v>
      </c>
      <c r="B3" s="56" t="s">
        <v>70</v>
      </c>
      <c r="C3" s="110" t="s">
        <v>78</v>
      </c>
      <c r="D3" s="56" t="s">
        <v>72</v>
      </c>
      <c r="E3" s="56" t="s">
        <v>79</v>
      </c>
      <c r="F3" s="57" t="s">
        <v>80</v>
      </c>
      <c r="G3" s="58">
        <v>3426</v>
      </c>
      <c r="H3" s="59">
        <v>1</v>
      </c>
      <c r="I3" s="59">
        <f>+Tabulka1[[#This Row],[POČET RD (BJ)]]*2.7*0.6</f>
        <v>1.62</v>
      </c>
      <c r="J3" s="59">
        <f>15463*Tabulka1[[#This Row],[POČET NOVÝCH OB]]</f>
        <v>25050.06</v>
      </c>
      <c r="K3" s="59">
        <f>+Tabulka1[[#This Row],[POČET NOVÝCH OB]]*2.7/3*19179/5</f>
        <v>5592.5964000000004</v>
      </c>
      <c r="L3" s="59">
        <f>3100*Tabulka1[[#This Row],[POČET RD (BJ)]]</f>
        <v>3100</v>
      </c>
      <c r="M3" s="59">
        <f>+Tabulka1[[#This Row],[RUD ZA ROK]]+Tabulka1[[#This Row],[DĚTI ŠKOLKA]]+Tabulka1[[#This Row],[SVĚŘENÉ DANĚ]]</f>
        <v>33742.6564</v>
      </c>
      <c r="N3" s="59">
        <f>11000*Tabulka1[[#This Row],[POČET RD (BJ)]]*2.7</f>
        <v>29700.000000000004</v>
      </c>
      <c r="O3" s="59">
        <f>+(Tabulka1[[#This Row],[POČET NOVÝCH OB]]*2.7/3/5*600000)+(17000*Tabulka1[[#This Row],[POČET NOVÝCH OB]])</f>
        <v>202500.00000000003</v>
      </c>
      <c r="P3" s="60">
        <f>+(7.7-Tabulka1[[#This Row],[P1_Bydleni]])*100+810</f>
        <v>1000</v>
      </c>
      <c r="Q3" s="61">
        <f>+Tabulka1[[#This Row],[POČET RD (BJ)]]*250</f>
        <v>250</v>
      </c>
      <c r="R3" s="126" t="s">
        <v>234</v>
      </c>
      <c r="S3" s="126">
        <v>1</v>
      </c>
      <c r="T3" s="126">
        <v>1</v>
      </c>
      <c r="U3" s="131" t="s">
        <v>234</v>
      </c>
      <c r="V3" s="62">
        <v>5.8</v>
      </c>
      <c r="W3" s="63">
        <v>7</v>
      </c>
      <c r="X3" s="64">
        <v>14.4</v>
      </c>
      <c r="Y3" s="64">
        <v>7</v>
      </c>
      <c r="Z3" s="64">
        <v>10.6</v>
      </c>
      <c r="AA3" s="64">
        <v>5.0999999999999996</v>
      </c>
      <c r="AB3" s="64">
        <v>7</v>
      </c>
      <c r="AC3" s="64">
        <v>4</v>
      </c>
      <c r="AD3" s="64">
        <v>0.41</v>
      </c>
      <c r="AE3" s="64">
        <v>10</v>
      </c>
      <c r="AF3" s="64" t="s">
        <v>75</v>
      </c>
      <c r="AG3" s="64">
        <v>9.9</v>
      </c>
      <c r="AH3" s="64">
        <v>31.7</v>
      </c>
      <c r="AI3" s="64">
        <v>10</v>
      </c>
      <c r="AJ3" s="64">
        <v>0</v>
      </c>
      <c r="AK3" s="64">
        <v>7.4</v>
      </c>
      <c r="AL3" s="64">
        <v>265</v>
      </c>
      <c r="AM3" s="64">
        <v>528</v>
      </c>
      <c r="AN3" s="64">
        <v>3</v>
      </c>
      <c r="AO3" s="64">
        <v>176</v>
      </c>
      <c r="AP3" s="64">
        <v>905</v>
      </c>
      <c r="AQ3" s="64">
        <v>5.8</v>
      </c>
      <c r="AR3" s="64">
        <v>2231</v>
      </c>
      <c r="AS3" s="64">
        <v>2248</v>
      </c>
      <c r="AT3" s="64">
        <v>275</v>
      </c>
      <c r="AU3" s="64">
        <v>808</v>
      </c>
      <c r="AV3" s="64">
        <v>5.9</v>
      </c>
      <c r="AW3" s="64">
        <v>571</v>
      </c>
      <c r="AX3" s="64">
        <v>563</v>
      </c>
      <c r="AY3" s="64">
        <v>0</v>
      </c>
      <c r="AZ3" s="64">
        <v>3020</v>
      </c>
      <c r="BA3" s="64">
        <v>2971</v>
      </c>
      <c r="BB3" s="64">
        <v>5</v>
      </c>
      <c r="BC3" s="64">
        <v>177</v>
      </c>
      <c r="BD3" s="64">
        <v>583</v>
      </c>
      <c r="BE3" s="64">
        <v>5</v>
      </c>
      <c r="BF3" s="64">
        <v>517</v>
      </c>
      <c r="BG3" s="64">
        <v>601</v>
      </c>
      <c r="BH3" s="64">
        <v>7.1</v>
      </c>
      <c r="BI3" s="64">
        <v>975009</v>
      </c>
      <c r="BJ3" s="64">
        <v>5</v>
      </c>
      <c r="BK3" s="64">
        <v>7</v>
      </c>
      <c r="BL3" s="64">
        <v>9</v>
      </c>
      <c r="BM3" s="64">
        <v>3</v>
      </c>
      <c r="BN3" s="64">
        <v>43</v>
      </c>
      <c r="BO3" s="64">
        <v>9.6</v>
      </c>
      <c r="BP3" s="64">
        <v>2</v>
      </c>
      <c r="BQ3" s="64">
        <v>40</v>
      </c>
      <c r="BR3" s="64">
        <v>9.4</v>
      </c>
      <c r="BS3" s="65">
        <v>10</v>
      </c>
      <c r="BT3" s="65">
        <v>48</v>
      </c>
      <c r="BU3" s="65">
        <v>8.5</v>
      </c>
      <c r="BV3" s="65">
        <v>63</v>
      </c>
      <c r="BW3" s="65">
        <v>99</v>
      </c>
      <c r="BX3" s="65">
        <v>5</v>
      </c>
      <c r="BY3" s="65">
        <v>330</v>
      </c>
      <c r="BZ3" s="65">
        <v>365</v>
      </c>
      <c r="CA3" s="65">
        <v>7</v>
      </c>
      <c r="CB3" s="66">
        <v>45</v>
      </c>
      <c r="CC3" s="67">
        <f>9696*6*Tabulka1[[#This Row],[K8_1_VzdalenostObsluzneKomunikace_Hranice]]</f>
        <v>174528</v>
      </c>
      <c r="CD3" s="65">
        <f>62500*Tabulka1[[#This Row],[VYMERA]]/10000*0.4</f>
        <v>8565</v>
      </c>
      <c r="CE3" s="65">
        <f>3065*Tabulka1[[#This Row],[K8_1_VzdalenostObsluzneKomunikace_Hranice]]</f>
        <v>9195</v>
      </c>
      <c r="CF3" s="68">
        <f>2.1*Tabulka1[[#This Row],[VYMERA]]*0.4</f>
        <v>2877.84</v>
      </c>
      <c r="CG3" s="68">
        <f>10300*Tabulka1[[#This Row],[K9_1_VzdalenostVodovodu_Hranice]]</f>
        <v>20600</v>
      </c>
      <c r="CH3" s="68">
        <f>1.45*Tabulka1[[#This Row],[VYMERA]]*0.4</f>
        <v>1987.08</v>
      </c>
      <c r="CI3" s="65">
        <f>12000*Tabulka1[[#This Row],[K9_3_VzdalenostKanalizace_Hranice]]</f>
        <v>756000</v>
      </c>
      <c r="CJ3" s="65">
        <f>1.3*Tabulka1[[#This Row],[VYMERA]]*0.4</f>
        <v>1781.5200000000002</v>
      </c>
      <c r="CK3" s="65">
        <f>4000*Tabulka1[[#This Row],[K9_2_VzdalenostPlynovodu_Hranice]]</f>
        <v>40000</v>
      </c>
      <c r="CL3" s="65">
        <f>14.4*Tabulka1[[#This Row],[VYMERA]]*0.23*0.2</f>
        <v>2269.3824</v>
      </c>
      <c r="CM3" s="67">
        <f>2500*Tabulka1[[#This Row],[K9_4_VzdalenostElektra_Elektro_Hranice]]</f>
        <v>17500</v>
      </c>
      <c r="CN3" s="66">
        <f>0.23*Tabulka1[[#This Row],[VYMERA]]*14</f>
        <v>11031.720000000001</v>
      </c>
      <c r="CO3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17480.822400000001</v>
      </c>
      <c r="CP3" s="70" t="s">
        <v>81</v>
      </c>
      <c r="CQ3" s="71"/>
      <c r="CR3" s="71" t="s">
        <v>82</v>
      </c>
      <c r="CS3" s="72"/>
    </row>
    <row r="4" spans="1:97" s="54" customFormat="1" ht="18" customHeight="1" x14ac:dyDescent="0.35">
      <c r="A4" s="55">
        <v>3</v>
      </c>
      <c r="B4" s="56" t="s">
        <v>70</v>
      </c>
      <c r="C4" s="110" t="s">
        <v>78</v>
      </c>
      <c r="D4" s="56" t="s">
        <v>72</v>
      </c>
      <c r="E4" s="56" t="s">
        <v>83</v>
      </c>
      <c r="F4" s="57" t="s">
        <v>80</v>
      </c>
      <c r="G4" s="58">
        <v>3311</v>
      </c>
      <c r="H4" s="59">
        <v>1</v>
      </c>
      <c r="I4" s="59">
        <f>+Tabulka1[[#This Row],[POČET RD (BJ)]]*2.7*0.6</f>
        <v>1.62</v>
      </c>
      <c r="J4" s="59">
        <f>15463*Tabulka1[[#This Row],[POČET NOVÝCH OB]]</f>
        <v>25050.06</v>
      </c>
      <c r="K4" s="59">
        <f>+Tabulka1[[#This Row],[POČET NOVÝCH OB]]*2.7/3*19179/5</f>
        <v>5592.5964000000004</v>
      </c>
      <c r="L4" s="59">
        <f>3100*Tabulka1[[#This Row],[POČET RD (BJ)]]</f>
        <v>3100</v>
      </c>
      <c r="M4" s="59">
        <f>+Tabulka1[[#This Row],[RUD ZA ROK]]+Tabulka1[[#This Row],[DĚTI ŠKOLKA]]+Tabulka1[[#This Row],[SVĚŘENÉ DANĚ]]</f>
        <v>33742.6564</v>
      </c>
      <c r="N4" s="59">
        <f>11000*Tabulka1[[#This Row],[POČET RD (BJ)]]*2.7</f>
        <v>29700.000000000004</v>
      </c>
      <c r="O4" s="59">
        <f>+(Tabulka1[[#This Row],[POČET NOVÝCH OB]]*2.7/3/5*600000)+(17000*Tabulka1[[#This Row],[POČET NOVÝCH OB]])</f>
        <v>202500.00000000003</v>
      </c>
      <c r="P4" s="60">
        <f>+(7.7-Tabulka1[[#This Row],[P1_Bydleni]])*100+810</f>
        <v>870</v>
      </c>
      <c r="Q4" s="61">
        <f>+Tabulka1[[#This Row],[POČET RD (BJ)]]*250</f>
        <v>250</v>
      </c>
      <c r="R4" s="126">
        <v>1</v>
      </c>
      <c r="S4" s="126">
        <v>0</v>
      </c>
      <c r="T4" s="131" t="s">
        <v>234</v>
      </c>
      <c r="U4" s="131" t="s">
        <v>234</v>
      </c>
      <c r="V4" s="62">
        <v>7.1</v>
      </c>
      <c r="W4" s="63">
        <v>7</v>
      </c>
      <c r="X4" s="64">
        <v>14.8</v>
      </c>
      <c r="Y4" s="64">
        <v>7</v>
      </c>
      <c r="Z4" s="64">
        <v>10.9</v>
      </c>
      <c r="AA4" s="64">
        <v>5</v>
      </c>
      <c r="AB4" s="64">
        <v>7.5</v>
      </c>
      <c r="AC4" s="64">
        <v>4</v>
      </c>
      <c r="AD4" s="64">
        <v>0.41</v>
      </c>
      <c r="AE4" s="64">
        <v>10</v>
      </c>
      <c r="AF4" s="64" t="s">
        <v>75</v>
      </c>
      <c r="AG4" s="64">
        <v>0</v>
      </c>
      <c r="AH4" s="64">
        <v>1.7</v>
      </c>
      <c r="AI4" s="64">
        <v>1.4</v>
      </c>
      <c r="AJ4" s="64">
        <v>26.2</v>
      </c>
      <c r="AK4" s="64">
        <v>9</v>
      </c>
      <c r="AL4" s="64">
        <v>209</v>
      </c>
      <c r="AM4" s="64">
        <v>241</v>
      </c>
      <c r="AN4" s="64">
        <v>6</v>
      </c>
      <c r="AO4" s="64">
        <v>121</v>
      </c>
      <c r="AP4" s="64">
        <v>157</v>
      </c>
      <c r="AQ4" s="64">
        <v>8</v>
      </c>
      <c r="AR4" s="64">
        <v>2229</v>
      </c>
      <c r="AS4" s="64">
        <v>2269</v>
      </c>
      <c r="AT4" s="64">
        <v>218</v>
      </c>
      <c r="AU4" s="64">
        <v>247</v>
      </c>
      <c r="AV4" s="64">
        <v>5.0999999999999996</v>
      </c>
      <c r="AW4" s="64">
        <v>510</v>
      </c>
      <c r="AX4" s="64">
        <v>536</v>
      </c>
      <c r="AY4" s="64">
        <v>0</v>
      </c>
      <c r="AZ4" s="64">
        <v>3060</v>
      </c>
      <c r="BA4" s="64">
        <v>3101</v>
      </c>
      <c r="BB4" s="64">
        <v>7</v>
      </c>
      <c r="BC4" s="64">
        <v>124</v>
      </c>
      <c r="BD4" s="64">
        <v>165</v>
      </c>
      <c r="BE4" s="64">
        <v>5</v>
      </c>
      <c r="BF4" s="64">
        <v>456</v>
      </c>
      <c r="BG4" s="64">
        <v>482</v>
      </c>
      <c r="BH4" s="64">
        <v>7.2</v>
      </c>
      <c r="BI4" s="64">
        <v>986451</v>
      </c>
      <c r="BJ4" s="64">
        <v>10</v>
      </c>
      <c r="BK4" s="64">
        <v>2.9</v>
      </c>
      <c r="BL4" s="64">
        <v>9.8000000000000007</v>
      </c>
      <c r="BM4" s="64">
        <v>3</v>
      </c>
      <c r="BN4" s="64">
        <v>30</v>
      </c>
      <c r="BO4" s="64">
        <v>10</v>
      </c>
      <c r="BP4" s="64">
        <v>2</v>
      </c>
      <c r="BQ4" s="64">
        <v>27</v>
      </c>
      <c r="BR4" s="64">
        <v>9.9</v>
      </c>
      <c r="BS4" s="65">
        <v>1</v>
      </c>
      <c r="BT4" s="65">
        <v>27</v>
      </c>
      <c r="BU4" s="65">
        <v>10</v>
      </c>
      <c r="BV4" s="65">
        <v>3</v>
      </c>
      <c r="BW4" s="65">
        <v>28</v>
      </c>
      <c r="BX4" s="65">
        <v>6.1</v>
      </c>
      <c r="BY4" s="65">
        <v>187</v>
      </c>
      <c r="BZ4" s="65">
        <v>221</v>
      </c>
      <c r="CA4" s="65">
        <v>0</v>
      </c>
      <c r="CB4" s="66">
        <v>29</v>
      </c>
      <c r="CC4" s="67">
        <f>9696*6*Tabulka1[[#This Row],[K8_1_VzdalenostObsluzneKomunikace_Hranice]]</f>
        <v>174528</v>
      </c>
      <c r="CD4" s="65">
        <f>62500*Tabulka1[[#This Row],[VYMERA]]/10000*0.4</f>
        <v>8277.5</v>
      </c>
      <c r="CE4" s="65">
        <f>3065*Tabulka1[[#This Row],[K8_1_VzdalenostObsluzneKomunikace_Hranice]]</f>
        <v>9195</v>
      </c>
      <c r="CF4" s="68">
        <f>2.1*Tabulka1[[#This Row],[VYMERA]]*0.4</f>
        <v>2781.2400000000002</v>
      </c>
      <c r="CG4" s="68">
        <f>10300*Tabulka1[[#This Row],[K9_1_VzdalenostVodovodu_Hranice]]</f>
        <v>20600</v>
      </c>
      <c r="CH4" s="68">
        <f>1.45*Tabulka1[[#This Row],[VYMERA]]*0.4</f>
        <v>1920.38</v>
      </c>
      <c r="CI4" s="65">
        <f>12000*Tabulka1[[#This Row],[K9_3_VzdalenostKanalizace_Hranice]]</f>
        <v>36000</v>
      </c>
      <c r="CJ4" s="65">
        <f>1.3*Tabulka1[[#This Row],[VYMERA]]*0.4</f>
        <v>1721.7200000000003</v>
      </c>
      <c r="CK4" s="65">
        <f>4000*Tabulka1[[#This Row],[K9_2_VzdalenostPlynovodu_Hranice]]</f>
        <v>4000</v>
      </c>
      <c r="CL4" s="65">
        <f>14.4*Tabulka1[[#This Row],[VYMERA]]*0.23*0.2</f>
        <v>2193.2064000000005</v>
      </c>
      <c r="CM4" s="67">
        <f>2500*Tabulka1[[#This Row],[K9_4_VzdalenostElektra_Elektro_Hranice]]</f>
        <v>0</v>
      </c>
      <c r="CN4" s="66">
        <f>0.23*Tabulka1[[#This Row],[VYMERA]]*14</f>
        <v>10661.420000000002</v>
      </c>
      <c r="CO4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16894.046399999999</v>
      </c>
      <c r="CP4" s="70"/>
      <c r="CQ4" s="71"/>
      <c r="CR4" s="71" t="s">
        <v>84</v>
      </c>
      <c r="CS4" s="72" t="s">
        <v>85</v>
      </c>
    </row>
    <row r="5" spans="1:97" s="54" customFormat="1" ht="18" customHeight="1" x14ac:dyDescent="0.35">
      <c r="A5" s="55">
        <v>4</v>
      </c>
      <c r="B5" s="56" t="s">
        <v>70</v>
      </c>
      <c r="C5" s="110" t="s">
        <v>71</v>
      </c>
      <c r="D5" s="56" t="s">
        <v>72</v>
      </c>
      <c r="E5" s="56" t="s">
        <v>86</v>
      </c>
      <c r="F5" s="57" t="s">
        <v>74</v>
      </c>
      <c r="G5" s="58">
        <v>1505</v>
      </c>
      <c r="H5" s="59">
        <f>+Tabulka1[[#This Row],[VYMERA]]*0.8/1000</f>
        <v>1.204</v>
      </c>
      <c r="I5" s="59">
        <f>+Tabulka1[[#This Row],[POČET RD (BJ)]]*2.7*0.6</f>
        <v>1.9504799999999998</v>
      </c>
      <c r="J5" s="59">
        <f>15463*Tabulka1[[#This Row],[POČET NOVÝCH OB]]</f>
        <v>30160.272239999995</v>
      </c>
      <c r="K5" s="59">
        <f>+Tabulka1[[#This Row],[POČET NOVÝCH OB]]*2.7/3*19179/5</f>
        <v>6733.4860655999992</v>
      </c>
      <c r="L5" s="59">
        <f>3100*Tabulka1[[#This Row],[POČET RD (BJ)]]</f>
        <v>3732.4</v>
      </c>
      <c r="M5" s="59">
        <f>+Tabulka1[[#This Row],[RUD ZA ROK]]+Tabulka1[[#This Row],[DĚTI ŠKOLKA]]+Tabulka1[[#This Row],[SVĚŘENÉ DANĚ]]</f>
        <v>40626.158305599994</v>
      </c>
      <c r="N5" s="59">
        <f>11000*Tabulka1[[#This Row],[POČET RD (BJ)]]*2.7</f>
        <v>35758.800000000003</v>
      </c>
      <c r="O5" s="59">
        <f>+(Tabulka1[[#This Row],[POČET NOVÝCH OB]]*2.7/3/5*600000)+(17000*Tabulka1[[#This Row],[POČET NOVÝCH OB]])</f>
        <v>243809.99999999997</v>
      </c>
      <c r="P5" s="60">
        <f>+(7.7-Tabulka1[[#This Row],[P1_Bydleni]])*100+810</f>
        <v>1170</v>
      </c>
      <c r="Q5" s="61">
        <f>+Tabulka1[[#This Row],[POČET RD (BJ)]]*250</f>
        <v>301</v>
      </c>
      <c r="R5" s="126">
        <v>1</v>
      </c>
      <c r="S5" s="126">
        <v>0</v>
      </c>
      <c r="T5" s="131" t="s">
        <v>234</v>
      </c>
      <c r="U5" s="131" t="s">
        <v>234</v>
      </c>
      <c r="V5" s="62">
        <v>4.0999999999999996</v>
      </c>
      <c r="W5" s="63">
        <v>7</v>
      </c>
      <c r="X5" s="64">
        <v>14.4</v>
      </c>
      <c r="Y5" s="64">
        <v>8</v>
      </c>
      <c r="Z5" s="64">
        <v>10.4</v>
      </c>
      <c r="AA5" s="64">
        <v>6</v>
      </c>
      <c r="AB5" s="64">
        <v>6.7</v>
      </c>
      <c r="AC5" s="64">
        <v>5</v>
      </c>
      <c r="AD5" s="64">
        <v>0.38</v>
      </c>
      <c r="AE5" s="64">
        <v>10</v>
      </c>
      <c r="AF5" s="64" t="s">
        <v>75</v>
      </c>
      <c r="AG5" s="64">
        <v>1.1000000000000001</v>
      </c>
      <c r="AH5" s="64">
        <v>6</v>
      </c>
      <c r="AI5" s="64">
        <v>10</v>
      </c>
      <c r="AJ5" s="64">
        <v>1.1000000000000001</v>
      </c>
      <c r="AK5" s="64">
        <v>9</v>
      </c>
      <c r="AL5" s="64">
        <v>154</v>
      </c>
      <c r="AM5" s="64">
        <v>267</v>
      </c>
      <c r="AN5" s="64">
        <v>1</v>
      </c>
      <c r="AO5" s="64">
        <v>218</v>
      </c>
      <c r="AP5" s="64">
        <v>1578</v>
      </c>
      <c r="AQ5" s="64">
        <v>2</v>
      </c>
      <c r="AR5" s="64">
        <v>1951</v>
      </c>
      <c r="AS5" s="64">
        <v>3456</v>
      </c>
      <c r="AT5" s="64">
        <v>173</v>
      </c>
      <c r="AU5" s="64">
        <v>1488</v>
      </c>
      <c r="AV5" s="64">
        <v>0.9</v>
      </c>
      <c r="AW5" s="64">
        <v>323</v>
      </c>
      <c r="AX5" s="64">
        <v>1217</v>
      </c>
      <c r="AY5" s="64">
        <v>0</v>
      </c>
      <c r="AZ5" s="64">
        <v>2763</v>
      </c>
      <c r="BA5" s="64">
        <v>4192</v>
      </c>
      <c r="BB5" s="64">
        <v>2.1</v>
      </c>
      <c r="BC5" s="64">
        <v>209</v>
      </c>
      <c r="BD5" s="64">
        <v>1239</v>
      </c>
      <c r="BE5" s="64">
        <v>2</v>
      </c>
      <c r="BF5" s="64">
        <v>299</v>
      </c>
      <c r="BG5" s="64">
        <v>1242</v>
      </c>
      <c r="BH5" s="64">
        <v>8.1999999999999993</v>
      </c>
      <c r="BI5" s="64">
        <v>1044971</v>
      </c>
      <c r="BJ5" s="64">
        <v>8</v>
      </c>
      <c r="BK5" s="64">
        <v>5.3</v>
      </c>
      <c r="BL5" s="64">
        <v>9.9</v>
      </c>
      <c r="BM5" s="64">
        <v>7</v>
      </c>
      <c r="BN5" s="64">
        <v>25</v>
      </c>
      <c r="BO5" s="64">
        <v>0</v>
      </c>
      <c r="BP5" s="64">
        <v>930</v>
      </c>
      <c r="BQ5" s="64">
        <v>957</v>
      </c>
      <c r="BR5" s="64">
        <v>0</v>
      </c>
      <c r="BS5" s="65">
        <v>917</v>
      </c>
      <c r="BT5" s="65">
        <v>944</v>
      </c>
      <c r="BU5" s="65">
        <v>8.4</v>
      </c>
      <c r="BV5" s="65">
        <v>74</v>
      </c>
      <c r="BW5" s="65">
        <v>101</v>
      </c>
      <c r="BX5" s="65">
        <v>5</v>
      </c>
      <c r="BY5" s="65">
        <v>483</v>
      </c>
      <c r="BZ5" s="65">
        <v>505</v>
      </c>
      <c r="CA5" s="65">
        <v>0</v>
      </c>
      <c r="CB5" s="66">
        <v>26</v>
      </c>
      <c r="CC5" s="67">
        <f>9696*6*Tabulka1[[#This Row],[K8_1_VzdalenostObsluzneKomunikace_Hranice]]</f>
        <v>407232</v>
      </c>
      <c r="CD5" s="65">
        <f>62500*Tabulka1[[#This Row],[VYMERA]]/10000*0.4</f>
        <v>3762.5</v>
      </c>
      <c r="CE5" s="65">
        <f>3065*Tabulka1[[#This Row],[K8_1_VzdalenostObsluzneKomunikace_Hranice]]</f>
        <v>21455</v>
      </c>
      <c r="CF5" s="68">
        <f>2.1*Tabulka1[[#This Row],[VYMERA]]*0.4</f>
        <v>1264.2</v>
      </c>
      <c r="CG5" s="68">
        <f>10300*Tabulka1[[#This Row],[K9_1_VzdalenostVodovodu_Hranice]]</f>
        <v>9579000</v>
      </c>
      <c r="CH5" s="68">
        <f>1.45*Tabulka1[[#This Row],[VYMERA]]*0.4</f>
        <v>872.90000000000009</v>
      </c>
      <c r="CI5" s="65">
        <f>12000*Tabulka1[[#This Row],[K9_3_VzdalenostKanalizace_Hranice]]</f>
        <v>888000</v>
      </c>
      <c r="CJ5" s="65">
        <f>1.3*Tabulka1[[#This Row],[VYMERA]]*0.4</f>
        <v>782.6</v>
      </c>
      <c r="CK5" s="65">
        <f>4000*Tabulka1[[#This Row],[K9_2_VzdalenostPlynovodu_Hranice]]</f>
        <v>3668000</v>
      </c>
      <c r="CL5" s="65">
        <f>14.4*Tabulka1[[#This Row],[VYMERA]]*0.23*0.2</f>
        <v>996.91200000000015</v>
      </c>
      <c r="CM5" s="67">
        <f>2500*Tabulka1[[#This Row],[K9_4_VzdalenostElektra_Elektro_Hranice]]</f>
        <v>0</v>
      </c>
      <c r="CN5" s="66">
        <f>0.23*Tabulka1[[#This Row],[VYMERA]]*14</f>
        <v>4846.1000000000004</v>
      </c>
      <c r="CO5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7679.1120000000001</v>
      </c>
      <c r="CP5" s="70" t="s">
        <v>87</v>
      </c>
      <c r="CQ5" s="71"/>
      <c r="CR5" s="71" t="s">
        <v>88</v>
      </c>
      <c r="CS5" s="72" t="s">
        <v>89</v>
      </c>
    </row>
    <row r="6" spans="1:97" s="54" customFormat="1" ht="18" customHeight="1" x14ac:dyDescent="0.35">
      <c r="A6" s="55">
        <v>5</v>
      </c>
      <c r="B6" s="56" t="s">
        <v>70</v>
      </c>
      <c r="C6" s="110" t="s">
        <v>78</v>
      </c>
      <c r="D6" s="56" t="s">
        <v>72</v>
      </c>
      <c r="E6" s="56" t="s">
        <v>90</v>
      </c>
      <c r="F6" s="57" t="s">
        <v>80</v>
      </c>
      <c r="G6" s="58">
        <v>7354</v>
      </c>
      <c r="H6" s="59">
        <v>3</v>
      </c>
      <c r="I6" s="59">
        <f>+Tabulka1[[#This Row],[POČET RD (BJ)]]*2.7*0.6</f>
        <v>4.8600000000000003</v>
      </c>
      <c r="J6" s="59">
        <f>15463*Tabulka1[[#This Row],[POČET NOVÝCH OB]]</f>
        <v>75150.180000000008</v>
      </c>
      <c r="K6" s="59">
        <f>+Tabulka1[[#This Row],[POČET NOVÝCH OB]]*2.7/3*19179/5</f>
        <v>16777.789200000003</v>
      </c>
      <c r="L6" s="59">
        <f>3100*Tabulka1[[#This Row],[POČET RD (BJ)]]</f>
        <v>9300</v>
      </c>
      <c r="M6" s="59">
        <f>+Tabulka1[[#This Row],[RUD ZA ROK]]+Tabulka1[[#This Row],[DĚTI ŠKOLKA]]+Tabulka1[[#This Row],[SVĚŘENÉ DANĚ]]</f>
        <v>101227.96920000001</v>
      </c>
      <c r="N6" s="59">
        <f>11000*Tabulka1[[#This Row],[POČET RD (BJ)]]*2.7</f>
        <v>89100</v>
      </c>
      <c r="O6" s="59">
        <f>+(Tabulka1[[#This Row],[POČET NOVÝCH OB]]*2.7/3/5*600000)+(17000*Tabulka1[[#This Row],[POČET NOVÝCH OB]])</f>
        <v>607500.00000000012</v>
      </c>
      <c r="P6" s="60">
        <f>+(7.7-Tabulka1[[#This Row],[P1_Bydleni]])*100+810</f>
        <v>1130</v>
      </c>
      <c r="Q6" s="61">
        <f>+Tabulka1[[#This Row],[POČET RD (BJ)]]*250</f>
        <v>750</v>
      </c>
      <c r="R6" s="126">
        <v>2</v>
      </c>
      <c r="S6" s="131" t="s">
        <v>381</v>
      </c>
      <c r="T6" s="126">
        <v>3</v>
      </c>
      <c r="U6" s="131" t="s">
        <v>234</v>
      </c>
      <c r="V6" s="62">
        <v>4.5</v>
      </c>
      <c r="W6" s="63">
        <v>7</v>
      </c>
      <c r="X6" s="64">
        <v>14.4</v>
      </c>
      <c r="Y6" s="64">
        <v>7.8</v>
      </c>
      <c r="Z6" s="64">
        <v>10.5</v>
      </c>
      <c r="AA6" s="64">
        <v>6</v>
      </c>
      <c r="AB6" s="64">
        <v>6.9</v>
      </c>
      <c r="AC6" s="64">
        <v>5</v>
      </c>
      <c r="AD6" s="64">
        <v>0.39</v>
      </c>
      <c r="AE6" s="64">
        <v>10</v>
      </c>
      <c r="AF6" s="64" t="s">
        <v>75</v>
      </c>
      <c r="AG6" s="64">
        <v>0.6</v>
      </c>
      <c r="AH6" s="64">
        <v>5.7</v>
      </c>
      <c r="AI6" s="64">
        <v>10</v>
      </c>
      <c r="AJ6" s="64">
        <v>0</v>
      </c>
      <c r="AK6" s="64">
        <v>9.9</v>
      </c>
      <c r="AL6" s="64">
        <v>267</v>
      </c>
      <c r="AM6" s="64">
        <v>178</v>
      </c>
      <c r="AN6" s="64">
        <v>2.9</v>
      </c>
      <c r="AO6" s="64">
        <v>304</v>
      </c>
      <c r="AP6" s="64">
        <v>1183</v>
      </c>
      <c r="AQ6" s="64">
        <v>4.0999999999999996</v>
      </c>
      <c r="AR6" s="64">
        <v>1903</v>
      </c>
      <c r="AS6" s="64">
        <v>3196</v>
      </c>
      <c r="AT6" s="64">
        <v>291</v>
      </c>
      <c r="AU6" s="64">
        <v>1103</v>
      </c>
      <c r="AV6" s="64">
        <v>4</v>
      </c>
      <c r="AW6" s="64">
        <v>438</v>
      </c>
      <c r="AX6" s="64">
        <v>868</v>
      </c>
      <c r="AY6" s="64">
        <v>0</v>
      </c>
      <c r="AZ6" s="64">
        <v>2717</v>
      </c>
      <c r="BA6" s="64">
        <v>3968</v>
      </c>
      <c r="BB6" s="64">
        <v>4</v>
      </c>
      <c r="BC6" s="64">
        <v>286</v>
      </c>
      <c r="BD6" s="64">
        <v>885</v>
      </c>
      <c r="BE6" s="64">
        <v>5</v>
      </c>
      <c r="BF6" s="64">
        <v>422</v>
      </c>
      <c r="BG6" s="64">
        <v>884</v>
      </c>
      <c r="BH6" s="64">
        <v>7.5</v>
      </c>
      <c r="BI6" s="64">
        <v>1012915</v>
      </c>
      <c r="BJ6" s="64">
        <v>6.7</v>
      </c>
      <c r="BK6" s="64">
        <v>7.2</v>
      </c>
      <c r="BL6" s="64">
        <v>8.6</v>
      </c>
      <c r="BM6" s="64">
        <v>12</v>
      </c>
      <c r="BN6" s="64">
        <v>58</v>
      </c>
      <c r="BO6" s="64">
        <v>0</v>
      </c>
      <c r="BP6" s="64">
        <v>591</v>
      </c>
      <c r="BQ6" s="64">
        <v>641</v>
      </c>
      <c r="BR6" s="64">
        <v>0</v>
      </c>
      <c r="BS6" s="65">
        <v>578</v>
      </c>
      <c r="BT6" s="65">
        <v>628</v>
      </c>
      <c r="BU6" s="65">
        <v>9.6999999999999993</v>
      </c>
      <c r="BV6" s="65">
        <v>0</v>
      </c>
      <c r="BW6" s="65">
        <v>32</v>
      </c>
      <c r="BX6" s="65">
        <v>7.6</v>
      </c>
      <c r="BY6" s="65">
        <v>92</v>
      </c>
      <c r="BZ6" s="65">
        <v>143</v>
      </c>
      <c r="CA6" s="65">
        <v>0</v>
      </c>
      <c r="CB6" s="66">
        <v>31</v>
      </c>
      <c r="CC6" s="67">
        <f>9696*6*Tabulka1[[#This Row],[K8_1_VzdalenostObsluzneKomunikace_Hranice]]</f>
        <v>698112</v>
      </c>
      <c r="CD6" s="65">
        <f>62500*Tabulka1[[#This Row],[VYMERA]]/10000*0.4</f>
        <v>18385</v>
      </c>
      <c r="CE6" s="65">
        <f>3065*Tabulka1[[#This Row],[K8_1_VzdalenostObsluzneKomunikace_Hranice]]</f>
        <v>36780</v>
      </c>
      <c r="CF6" s="68">
        <f>2.1*Tabulka1[[#This Row],[VYMERA]]*0.4</f>
        <v>6177.3600000000006</v>
      </c>
      <c r="CG6" s="68">
        <f>10300*Tabulka1[[#This Row],[K9_1_VzdalenostVodovodu_Hranice]]</f>
        <v>6087300</v>
      </c>
      <c r="CH6" s="68">
        <f>1.45*Tabulka1[[#This Row],[VYMERA]]*0.4</f>
        <v>4265.32</v>
      </c>
      <c r="CI6" s="65">
        <f>12000*Tabulka1[[#This Row],[K9_3_VzdalenostKanalizace_Hranice]]</f>
        <v>0</v>
      </c>
      <c r="CJ6" s="65">
        <f>1.3*Tabulka1[[#This Row],[VYMERA]]*0.4</f>
        <v>3824.0800000000004</v>
      </c>
      <c r="CK6" s="65">
        <f>4000*Tabulka1[[#This Row],[K9_2_VzdalenostPlynovodu_Hranice]]</f>
        <v>2312000</v>
      </c>
      <c r="CL6" s="65">
        <f>14.4*Tabulka1[[#This Row],[VYMERA]]*0.23*0.2</f>
        <v>4871.289600000001</v>
      </c>
      <c r="CM6" s="67">
        <f>2500*Tabulka1[[#This Row],[K9_4_VzdalenostElektra_Elektro_Hranice]]</f>
        <v>0</v>
      </c>
      <c r="CN6" s="66">
        <f>0.23*Tabulka1[[#This Row],[VYMERA]]*14</f>
        <v>23679.88</v>
      </c>
      <c r="CO6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37523.049599999998</v>
      </c>
      <c r="CP6" s="70"/>
      <c r="CQ6" s="71" t="s">
        <v>91</v>
      </c>
      <c r="CR6" s="71" t="s">
        <v>92</v>
      </c>
      <c r="CS6" s="72" t="s">
        <v>93</v>
      </c>
    </row>
    <row r="7" spans="1:97" s="54" customFormat="1" ht="18" customHeight="1" x14ac:dyDescent="0.35">
      <c r="A7" s="55">
        <v>6</v>
      </c>
      <c r="B7" s="56" t="s">
        <v>70</v>
      </c>
      <c r="C7" s="110" t="s">
        <v>71</v>
      </c>
      <c r="D7" s="56" t="s">
        <v>72</v>
      </c>
      <c r="E7" s="56" t="s">
        <v>94</v>
      </c>
      <c r="F7" s="57" t="s">
        <v>74</v>
      </c>
      <c r="G7" s="58">
        <v>1825</v>
      </c>
      <c r="H7" s="59">
        <f>+Tabulka1[[#This Row],[VYMERA]]*0.8/1000</f>
        <v>1.46</v>
      </c>
      <c r="I7" s="59">
        <f>+Tabulka1[[#This Row],[POČET RD (BJ)]]*2.7*0.6</f>
        <v>2.3652000000000002</v>
      </c>
      <c r="J7" s="59">
        <f>15463*Tabulka1[[#This Row],[POČET NOVÝCH OB]]</f>
        <v>36573.087600000006</v>
      </c>
      <c r="K7" s="59">
        <f>+Tabulka1[[#This Row],[POČET NOVÝCH OB]]*2.7/3*19179/5</f>
        <v>8165.1907440000023</v>
      </c>
      <c r="L7" s="59">
        <f>3100*Tabulka1[[#This Row],[POČET RD (BJ)]]</f>
        <v>4526</v>
      </c>
      <c r="M7" s="59">
        <f>+Tabulka1[[#This Row],[RUD ZA ROK]]+Tabulka1[[#This Row],[DĚTI ŠKOLKA]]+Tabulka1[[#This Row],[SVĚŘENÉ DANĚ]]</f>
        <v>49264.278344000006</v>
      </c>
      <c r="N7" s="59">
        <f>11000*Tabulka1[[#This Row],[POČET RD (BJ)]]*2.7</f>
        <v>43362</v>
      </c>
      <c r="O7" s="59">
        <f>+(Tabulka1[[#This Row],[POČET NOVÝCH OB]]*2.7/3/5*600000)+(17000*Tabulka1[[#This Row],[POČET NOVÝCH OB]])</f>
        <v>295650.00000000006</v>
      </c>
      <c r="P7" s="60">
        <f>+(7.7-Tabulka1[[#This Row],[P1_Bydleni]])*100+810</f>
        <v>970</v>
      </c>
      <c r="Q7" s="61">
        <f>+Tabulka1[[#This Row],[POČET RD (BJ)]]*250</f>
        <v>365</v>
      </c>
      <c r="R7" s="126">
        <v>0</v>
      </c>
      <c r="S7" s="126">
        <v>1</v>
      </c>
      <c r="T7" s="126">
        <v>1</v>
      </c>
      <c r="U7" s="126"/>
      <c r="V7" s="62">
        <v>6.1</v>
      </c>
      <c r="W7" s="63">
        <v>7</v>
      </c>
      <c r="X7" s="64">
        <v>14.5</v>
      </c>
      <c r="Y7" s="64">
        <v>7</v>
      </c>
      <c r="Z7" s="64">
        <v>10.7</v>
      </c>
      <c r="AA7" s="64">
        <v>5</v>
      </c>
      <c r="AB7" s="64">
        <v>7.1</v>
      </c>
      <c r="AC7" s="64">
        <v>4</v>
      </c>
      <c r="AD7" s="64">
        <v>0.4</v>
      </c>
      <c r="AE7" s="64">
        <v>10</v>
      </c>
      <c r="AF7" s="64" t="s">
        <v>75</v>
      </c>
      <c r="AG7" s="64">
        <v>3.9</v>
      </c>
      <c r="AH7" s="64">
        <v>11.2</v>
      </c>
      <c r="AI7" s="64">
        <v>7.5</v>
      </c>
      <c r="AJ7" s="64">
        <v>9.6999999999999993</v>
      </c>
      <c r="AK7" s="64">
        <v>9.1999999999999993</v>
      </c>
      <c r="AL7" s="64">
        <v>294</v>
      </c>
      <c r="AM7" s="64">
        <v>189</v>
      </c>
      <c r="AN7" s="64">
        <v>4</v>
      </c>
      <c r="AO7" s="64">
        <v>320</v>
      </c>
      <c r="AP7" s="64">
        <v>500</v>
      </c>
      <c r="AQ7" s="64">
        <v>6.9</v>
      </c>
      <c r="AR7" s="64">
        <v>1817</v>
      </c>
      <c r="AS7" s="64">
        <v>2572</v>
      </c>
      <c r="AT7" s="64">
        <v>317</v>
      </c>
      <c r="AU7" s="64">
        <v>416</v>
      </c>
      <c r="AV7" s="64">
        <v>7.8</v>
      </c>
      <c r="AW7" s="64">
        <v>454</v>
      </c>
      <c r="AX7" s="64">
        <v>234</v>
      </c>
      <c r="AY7" s="64">
        <v>0</v>
      </c>
      <c r="AZ7" s="64">
        <v>2631</v>
      </c>
      <c r="BA7" s="64">
        <v>3372</v>
      </c>
      <c r="BB7" s="64">
        <v>7</v>
      </c>
      <c r="BC7" s="64">
        <v>297</v>
      </c>
      <c r="BD7" s="64">
        <v>238</v>
      </c>
      <c r="BE7" s="64">
        <v>5</v>
      </c>
      <c r="BF7" s="64">
        <v>438</v>
      </c>
      <c r="BG7" s="64">
        <v>226</v>
      </c>
      <c r="BH7" s="64">
        <v>3.9</v>
      </c>
      <c r="BI7" s="64">
        <v>749416</v>
      </c>
      <c r="BJ7" s="64">
        <v>6</v>
      </c>
      <c r="BK7" s="64">
        <v>6</v>
      </c>
      <c r="BL7" s="64">
        <v>7.9</v>
      </c>
      <c r="BM7" s="64">
        <v>32</v>
      </c>
      <c r="BN7" s="64">
        <v>75</v>
      </c>
      <c r="BO7" s="64">
        <v>8.1</v>
      </c>
      <c r="BP7" s="64">
        <v>90</v>
      </c>
      <c r="BQ7" s="64">
        <v>114</v>
      </c>
      <c r="BR7" s="64">
        <v>8.3000000000000007</v>
      </c>
      <c r="BS7" s="65">
        <v>67</v>
      </c>
      <c r="BT7" s="65">
        <v>112</v>
      </c>
      <c r="BU7" s="65">
        <v>9.6999999999999993</v>
      </c>
      <c r="BV7" s="65">
        <v>12</v>
      </c>
      <c r="BW7" s="65">
        <v>38</v>
      </c>
      <c r="BX7" s="65">
        <v>6.4</v>
      </c>
      <c r="BY7" s="65">
        <v>165</v>
      </c>
      <c r="BZ7" s="65">
        <v>200</v>
      </c>
      <c r="CA7" s="65">
        <v>30</v>
      </c>
      <c r="CB7" s="66">
        <v>74</v>
      </c>
      <c r="CC7" s="67">
        <f>9696*6*Tabulka1[[#This Row],[K8_1_VzdalenostObsluzneKomunikace_Hranice]]</f>
        <v>1861632</v>
      </c>
      <c r="CD7" s="65">
        <f>62500*Tabulka1[[#This Row],[VYMERA]]/10000*0.4</f>
        <v>4562.5</v>
      </c>
      <c r="CE7" s="65">
        <f>3065*Tabulka1[[#This Row],[K8_1_VzdalenostObsluzneKomunikace_Hranice]]</f>
        <v>98080</v>
      </c>
      <c r="CF7" s="68">
        <f>2.1*Tabulka1[[#This Row],[VYMERA]]*0.4</f>
        <v>1533</v>
      </c>
      <c r="CG7" s="68">
        <f>10300*Tabulka1[[#This Row],[K9_1_VzdalenostVodovodu_Hranice]]</f>
        <v>927000</v>
      </c>
      <c r="CH7" s="68">
        <f>1.45*Tabulka1[[#This Row],[VYMERA]]*0.4</f>
        <v>1058.5</v>
      </c>
      <c r="CI7" s="65">
        <f>12000*Tabulka1[[#This Row],[K9_3_VzdalenostKanalizace_Hranice]]</f>
        <v>144000</v>
      </c>
      <c r="CJ7" s="65">
        <f>1.3*Tabulka1[[#This Row],[VYMERA]]*0.4</f>
        <v>949</v>
      </c>
      <c r="CK7" s="65">
        <f>4000*Tabulka1[[#This Row],[K9_2_VzdalenostPlynovodu_Hranice]]</f>
        <v>268000</v>
      </c>
      <c r="CL7" s="65">
        <f>14.4*Tabulka1[[#This Row],[VYMERA]]*0.23*0.2</f>
        <v>1208.8800000000001</v>
      </c>
      <c r="CM7" s="67">
        <f>2500*Tabulka1[[#This Row],[K9_4_VzdalenostElektra_Elektro_Hranice]]</f>
        <v>75000</v>
      </c>
      <c r="CN7" s="66">
        <f>0.23*Tabulka1[[#This Row],[VYMERA]]*14</f>
        <v>5876.5</v>
      </c>
      <c r="CO7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9311.880000000001</v>
      </c>
      <c r="CP7" s="70"/>
      <c r="CQ7" s="71"/>
      <c r="CR7" s="71" t="s">
        <v>95</v>
      </c>
      <c r="CS7" s="72"/>
    </row>
    <row r="8" spans="1:97" s="54" customFormat="1" ht="18" customHeight="1" x14ac:dyDescent="0.35">
      <c r="A8" s="55">
        <v>7</v>
      </c>
      <c r="B8" s="56" t="s">
        <v>70</v>
      </c>
      <c r="C8" s="110" t="s">
        <v>71</v>
      </c>
      <c r="D8" s="56" t="s">
        <v>72</v>
      </c>
      <c r="E8" s="56" t="s">
        <v>96</v>
      </c>
      <c r="F8" s="57" t="s">
        <v>74</v>
      </c>
      <c r="G8" s="58">
        <v>1978</v>
      </c>
      <c r="H8" s="59">
        <f>+Tabulka1[[#This Row],[VYMERA]]*0.8/1000</f>
        <v>1.5824</v>
      </c>
      <c r="I8" s="59">
        <f>+Tabulka1[[#This Row],[POČET RD (BJ)]]*2.7*0.6</f>
        <v>2.5634880000000004</v>
      </c>
      <c r="J8" s="59">
        <f>15463*Tabulka1[[#This Row],[POČET NOVÝCH OB]]</f>
        <v>39639.214944000007</v>
      </c>
      <c r="K8" s="59">
        <f>+Tabulka1[[#This Row],[POČET NOVÝCH OB]]*2.7/3*19179/5</f>
        <v>8849.7245433600001</v>
      </c>
      <c r="L8" s="59">
        <f>3100*Tabulka1[[#This Row],[POČET RD (BJ)]]</f>
        <v>4905.4400000000005</v>
      </c>
      <c r="M8" s="59">
        <f>+Tabulka1[[#This Row],[RUD ZA ROK]]+Tabulka1[[#This Row],[DĚTI ŠKOLKA]]+Tabulka1[[#This Row],[SVĚŘENÉ DANĚ]]</f>
        <v>53394.379487360013</v>
      </c>
      <c r="N8" s="59">
        <f>11000*Tabulka1[[#This Row],[POČET RD (BJ)]]*2.7</f>
        <v>46997.280000000006</v>
      </c>
      <c r="O8" s="59">
        <f>+(Tabulka1[[#This Row],[POČET NOVÝCH OB]]*2.7/3/5*600000)+(17000*Tabulka1[[#This Row],[POČET NOVÝCH OB]])</f>
        <v>320436.00000000006</v>
      </c>
      <c r="P8" s="60">
        <f>+(7.7-Tabulka1[[#This Row],[P1_Bydleni]])*100+810</f>
        <v>980</v>
      </c>
      <c r="Q8" s="61">
        <f>+Tabulka1[[#This Row],[POČET RD (BJ)]]*250</f>
        <v>395.6</v>
      </c>
      <c r="R8" s="126">
        <v>0</v>
      </c>
      <c r="S8" s="132" t="s">
        <v>382</v>
      </c>
      <c r="T8" s="131" t="s">
        <v>234</v>
      </c>
      <c r="U8" s="131" t="s">
        <v>234</v>
      </c>
      <c r="V8" s="62">
        <v>6</v>
      </c>
      <c r="W8" s="63">
        <v>7</v>
      </c>
      <c r="X8" s="64">
        <v>14.5</v>
      </c>
      <c r="Y8" s="64">
        <v>7</v>
      </c>
      <c r="Z8" s="64">
        <v>10.6</v>
      </c>
      <c r="AA8" s="64">
        <v>5</v>
      </c>
      <c r="AB8" s="64">
        <v>7</v>
      </c>
      <c r="AC8" s="64">
        <v>4</v>
      </c>
      <c r="AD8" s="64">
        <v>0.41</v>
      </c>
      <c r="AE8" s="64">
        <v>10</v>
      </c>
      <c r="AF8" s="64" t="s">
        <v>75</v>
      </c>
      <c r="AG8" s="64">
        <v>10</v>
      </c>
      <c r="AH8" s="64">
        <v>36.6</v>
      </c>
      <c r="AI8" s="64">
        <v>10</v>
      </c>
      <c r="AJ8" s="64">
        <v>0</v>
      </c>
      <c r="AK8" s="64">
        <v>8</v>
      </c>
      <c r="AL8" s="64">
        <v>289</v>
      </c>
      <c r="AM8" s="64">
        <v>406</v>
      </c>
      <c r="AN8" s="64">
        <v>3</v>
      </c>
      <c r="AO8" s="64">
        <v>293</v>
      </c>
      <c r="AP8" s="64">
        <v>828</v>
      </c>
      <c r="AQ8" s="64">
        <v>6</v>
      </c>
      <c r="AR8" s="64">
        <v>1874</v>
      </c>
      <c r="AS8" s="64">
        <v>2323</v>
      </c>
      <c r="AT8" s="64">
        <v>316</v>
      </c>
      <c r="AU8" s="64">
        <v>727</v>
      </c>
      <c r="AV8" s="64">
        <v>6</v>
      </c>
      <c r="AW8" s="64">
        <v>524</v>
      </c>
      <c r="AX8" s="64">
        <v>458</v>
      </c>
      <c r="AY8" s="64">
        <v>0</v>
      </c>
      <c r="AZ8" s="64">
        <v>2695</v>
      </c>
      <c r="BA8" s="64">
        <v>3061</v>
      </c>
      <c r="BB8" s="64">
        <v>6</v>
      </c>
      <c r="BC8" s="64">
        <v>270</v>
      </c>
      <c r="BD8" s="64">
        <v>481</v>
      </c>
      <c r="BE8" s="64">
        <v>5</v>
      </c>
      <c r="BF8" s="64">
        <v>497</v>
      </c>
      <c r="BG8" s="64">
        <v>499</v>
      </c>
      <c r="BH8" s="64">
        <v>3.6</v>
      </c>
      <c r="BI8" s="64">
        <v>723311</v>
      </c>
      <c r="BJ8" s="64">
        <v>4.2</v>
      </c>
      <c r="BK8" s="64">
        <v>7.2</v>
      </c>
      <c r="BL8" s="64">
        <v>9.5</v>
      </c>
      <c r="BM8" s="64">
        <v>3</v>
      </c>
      <c r="BN8" s="64">
        <v>30</v>
      </c>
      <c r="BO8" s="64">
        <v>9.9</v>
      </c>
      <c r="BP8" s="64">
        <v>6</v>
      </c>
      <c r="BQ8" s="64">
        <v>32</v>
      </c>
      <c r="BR8" s="64">
        <v>9.9</v>
      </c>
      <c r="BS8" s="65">
        <v>1</v>
      </c>
      <c r="BT8" s="65">
        <v>28</v>
      </c>
      <c r="BU8" s="65">
        <v>9.9</v>
      </c>
      <c r="BV8" s="65">
        <v>6</v>
      </c>
      <c r="BW8" s="65">
        <v>32</v>
      </c>
      <c r="BX8" s="65">
        <v>5</v>
      </c>
      <c r="BY8" s="65">
        <v>416</v>
      </c>
      <c r="BZ8" s="65">
        <v>449</v>
      </c>
      <c r="CA8" s="65">
        <v>0</v>
      </c>
      <c r="CB8" s="66">
        <v>26</v>
      </c>
      <c r="CC8" s="67">
        <f>9696*6*Tabulka1[[#This Row],[K8_1_VzdalenostObsluzneKomunikace_Hranice]]</f>
        <v>174528</v>
      </c>
      <c r="CD8" s="65">
        <f>62500*Tabulka1[[#This Row],[VYMERA]]/10000*0.4</f>
        <v>4945</v>
      </c>
      <c r="CE8" s="65">
        <f>3065*Tabulka1[[#This Row],[K8_1_VzdalenostObsluzneKomunikace_Hranice]]</f>
        <v>9195</v>
      </c>
      <c r="CF8" s="68">
        <f>2.1*Tabulka1[[#This Row],[VYMERA]]*0.4</f>
        <v>1661.5200000000002</v>
      </c>
      <c r="CG8" s="68">
        <f>10300*Tabulka1[[#This Row],[K9_1_VzdalenostVodovodu_Hranice]]</f>
        <v>61800</v>
      </c>
      <c r="CH8" s="68">
        <f>1.45*Tabulka1[[#This Row],[VYMERA]]*0.4</f>
        <v>1147.24</v>
      </c>
      <c r="CI8" s="65">
        <f>12000*Tabulka1[[#This Row],[K9_3_VzdalenostKanalizace_Hranice]]</f>
        <v>72000</v>
      </c>
      <c r="CJ8" s="65">
        <f>1.3*Tabulka1[[#This Row],[VYMERA]]*0.4</f>
        <v>1028.5600000000002</v>
      </c>
      <c r="CK8" s="65">
        <f>4000*Tabulka1[[#This Row],[K9_2_VzdalenostPlynovodu_Hranice]]</f>
        <v>4000</v>
      </c>
      <c r="CL8" s="65">
        <f>14.4*Tabulka1[[#This Row],[VYMERA]]*0.23*0.2</f>
        <v>1310.2272000000003</v>
      </c>
      <c r="CM8" s="67">
        <f>2500*Tabulka1[[#This Row],[K9_4_VzdalenostElektra_Elektro_Hranice]]</f>
        <v>0</v>
      </c>
      <c r="CN8" s="66">
        <f>0.23*Tabulka1[[#This Row],[VYMERA]]*14</f>
        <v>6369.16</v>
      </c>
      <c r="CO8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10092.547200000001</v>
      </c>
      <c r="CP8" s="70" t="s">
        <v>97</v>
      </c>
      <c r="CQ8" s="71"/>
      <c r="CR8" s="71" t="s">
        <v>98</v>
      </c>
      <c r="CS8" s="72" t="s">
        <v>99</v>
      </c>
    </row>
    <row r="9" spans="1:97" s="54" customFormat="1" ht="18" customHeight="1" x14ac:dyDescent="0.35">
      <c r="A9" s="55">
        <v>8</v>
      </c>
      <c r="B9" s="56" t="s">
        <v>70</v>
      </c>
      <c r="C9" s="110" t="s">
        <v>71</v>
      </c>
      <c r="D9" s="56" t="s">
        <v>72</v>
      </c>
      <c r="E9" s="56" t="s">
        <v>100</v>
      </c>
      <c r="F9" s="57" t="s">
        <v>74</v>
      </c>
      <c r="G9" s="58">
        <v>6886</v>
      </c>
      <c r="H9" s="59">
        <v>1</v>
      </c>
      <c r="I9" s="59">
        <f>+Tabulka1[[#This Row],[POČET RD (BJ)]]*2.7*0.6</f>
        <v>1.62</v>
      </c>
      <c r="J9" s="59">
        <f>15463*Tabulka1[[#This Row],[POČET NOVÝCH OB]]</f>
        <v>25050.06</v>
      </c>
      <c r="K9" s="59">
        <f>+Tabulka1[[#This Row],[POČET NOVÝCH OB]]*2.7/3*19179/5</f>
        <v>5592.5964000000004</v>
      </c>
      <c r="L9" s="59">
        <f>3100*Tabulka1[[#This Row],[POČET RD (BJ)]]</f>
        <v>3100</v>
      </c>
      <c r="M9" s="59">
        <f>+Tabulka1[[#This Row],[RUD ZA ROK]]+Tabulka1[[#This Row],[DĚTI ŠKOLKA]]+Tabulka1[[#This Row],[SVĚŘENÉ DANĚ]]</f>
        <v>33742.6564</v>
      </c>
      <c r="N9" s="59">
        <f>11000*Tabulka1[[#This Row],[POČET RD (BJ)]]*2.7</f>
        <v>29700.000000000004</v>
      </c>
      <c r="O9" s="59">
        <f>+(Tabulka1[[#This Row],[POČET NOVÝCH OB]]*2.7/3/5*600000)+(17000*Tabulka1[[#This Row],[POČET NOVÝCH OB]])</f>
        <v>202500.00000000003</v>
      </c>
      <c r="P9" s="60">
        <f>+(7.7-Tabulka1[[#This Row],[P1_Bydleni]])*100+810</f>
        <v>1160</v>
      </c>
      <c r="Q9" s="61">
        <f>+Tabulka1[[#This Row],[POČET RD (BJ)]]*250</f>
        <v>250</v>
      </c>
      <c r="R9" s="126">
        <v>0</v>
      </c>
      <c r="S9" s="126">
        <v>0</v>
      </c>
      <c r="T9" s="126">
        <v>1</v>
      </c>
      <c r="U9" s="131" t="s">
        <v>234</v>
      </c>
      <c r="V9" s="62">
        <v>4.2</v>
      </c>
      <c r="W9" s="63">
        <v>7</v>
      </c>
      <c r="X9" s="64">
        <v>14.4</v>
      </c>
      <c r="Y9" s="64">
        <v>8</v>
      </c>
      <c r="Z9" s="64">
        <v>10.4</v>
      </c>
      <c r="AA9" s="64">
        <v>6</v>
      </c>
      <c r="AB9" s="64">
        <v>6.8</v>
      </c>
      <c r="AC9" s="64">
        <v>5</v>
      </c>
      <c r="AD9" s="64">
        <v>0.39</v>
      </c>
      <c r="AE9" s="64">
        <v>10</v>
      </c>
      <c r="AF9" s="64" t="s">
        <v>75</v>
      </c>
      <c r="AG9" s="64">
        <v>2.9</v>
      </c>
      <c r="AH9" s="64">
        <v>18.100000000000001</v>
      </c>
      <c r="AI9" s="64">
        <v>10</v>
      </c>
      <c r="AJ9" s="64">
        <v>0</v>
      </c>
      <c r="AK9" s="64">
        <v>9.9</v>
      </c>
      <c r="AL9" s="64">
        <v>379</v>
      </c>
      <c r="AM9" s="64">
        <v>154</v>
      </c>
      <c r="AN9" s="64">
        <v>1.5</v>
      </c>
      <c r="AO9" s="64">
        <v>381</v>
      </c>
      <c r="AP9" s="64">
        <v>1454</v>
      </c>
      <c r="AQ9" s="64">
        <v>3</v>
      </c>
      <c r="AR9" s="64">
        <v>1750</v>
      </c>
      <c r="AS9" s="64">
        <v>3459</v>
      </c>
      <c r="AT9" s="64">
        <v>406</v>
      </c>
      <c r="AU9" s="64">
        <v>1376</v>
      </c>
      <c r="AV9" s="64">
        <v>2</v>
      </c>
      <c r="AW9" s="64">
        <v>540</v>
      </c>
      <c r="AX9" s="64">
        <v>1141</v>
      </c>
      <c r="AY9" s="64">
        <v>0</v>
      </c>
      <c r="AZ9" s="64">
        <v>2561</v>
      </c>
      <c r="BA9" s="64">
        <v>4223</v>
      </c>
      <c r="BB9" s="64">
        <v>3</v>
      </c>
      <c r="BC9" s="64">
        <v>358</v>
      </c>
      <c r="BD9" s="64">
        <v>1158</v>
      </c>
      <c r="BE9" s="64">
        <v>3</v>
      </c>
      <c r="BF9" s="64">
        <v>528</v>
      </c>
      <c r="BG9" s="64">
        <v>1157</v>
      </c>
      <c r="BH9" s="64">
        <v>7.7</v>
      </c>
      <c r="BI9" s="64">
        <v>1012681</v>
      </c>
      <c r="BJ9" s="64">
        <v>6.4</v>
      </c>
      <c r="BK9" s="64">
        <v>7.8</v>
      </c>
      <c r="BL9" s="64">
        <v>8.1</v>
      </c>
      <c r="BM9" s="64">
        <v>19</v>
      </c>
      <c r="BN9" s="64">
        <v>70</v>
      </c>
      <c r="BO9" s="64">
        <v>0</v>
      </c>
      <c r="BP9" s="64">
        <v>857</v>
      </c>
      <c r="BQ9" s="64">
        <v>910</v>
      </c>
      <c r="BR9" s="64">
        <v>0</v>
      </c>
      <c r="BS9" s="65">
        <v>844</v>
      </c>
      <c r="BT9" s="65">
        <v>896</v>
      </c>
      <c r="BU9" s="65">
        <v>9.3000000000000007</v>
      </c>
      <c r="BV9" s="65">
        <v>12</v>
      </c>
      <c r="BW9" s="65">
        <v>60</v>
      </c>
      <c r="BX9" s="65">
        <v>5</v>
      </c>
      <c r="BY9" s="65">
        <v>350</v>
      </c>
      <c r="BZ9" s="65">
        <v>402</v>
      </c>
      <c r="CA9" s="65">
        <v>0</v>
      </c>
      <c r="CB9" s="66">
        <v>52</v>
      </c>
      <c r="CC9" s="67">
        <f>9696*6*Tabulka1[[#This Row],[K8_1_VzdalenostObsluzneKomunikace_Hranice]]</f>
        <v>1105344</v>
      </c>
      <c r="CD9" s="65">
        <f>62500*Tabulka1[[#This Row],[VYMERA]]/10000*0.4</f>
        <v>17215</v>
      </c>
      <c r="CE9" s="65">
        <f>3065*Tabulka1[[#This Row],[K8_1_VzdalenostObsluzneKomunikace_Hranice]]</f>
        <v>58235</v>
      </c>
      <c r="CF9" s="68">
        <f>2.1*Tabulka1[[#This Row],[VYMERA]]*0.4</f>
        <v>5784.2400000000007</v>
      </c>
      <c r="CG9" s="68">
        <f>10300*Tabulka1[[#This Row],[K9_1_VzdalenostVodovodu_Hranice]]</f>
        <v>8827100</v>
      </c>
      <c r="CH9" s="68">
        <f>1.45*Tabulka1[[#This Row],[VYMERA]]*0.4</f>
        <v>3993.8799999999997</v>
      </c>
      <c r="CI9" s="65">
        <f>12000*Tabulka1[[#This Row],[K9_3_VzdalenostKanalizace_Hranice]]</f>
        <v>144000</v>
      </c>
      <c r="CJ9" s="65">
        <f>1.3*Tabulka1[[#This Row],[VYMERA]]*0.4</f>
        <v>3580.7200000000007</v>
      </c>
      <c r="CK9" s="65">
        <f>4000*Tabulka1[[#This Row],[K9_2_VzdalenostPlynovodu_Hranice]]</f>
        <v>3376000</v>
      </c>
      <c r="CL9" s="65">
        <f>14.4*Tabulka1[[#This Row],[VYMERA]]*0.23*0.2</f>
        <v>4561.2864000000009</v>
      </c>
      <c r="CM9" s="67">
        <f>2500*Tabulka1[[#This Row],[K9_4_VzdalenostElektra_Elektro_Hranice]]</f>
        <v>0</v>
      </c>
      <c r="CN9" s="66">
        <f>0.23*Tabulka1[[#This Row],[VYMERA]]*14</f>
        <v>22172.92</v>
      </c>
      <c r="CO9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35135.126400000001</v>
      </c>
      <c r="CP9" s="70"/>
      <c r="CQ9" s="71"/>
      <c r="CR9" s="71" t="s">
        <v>101</v>
      </c>
      <c r="CS9" s="72" t="s">
        <v>102</v>
      </c>
    </row>
    <row r="10" spans="1:97" s="54" customFormat="1" ht="18" customHeight="1" x14ac:dyDescent="0.35">
      <c r="A10" s="55">
        <v>9</v>
      </c>
      <c r="B10" s="56" t="s">
        <v>70</v>
      </c>
      <c r="C10" s="110" t="s">
        <v>71</v>
      </c>
      <c r="D10" s="56" t="s">
        <v>72</v>
      </c>
      <c r="E10" s="56" t="s">
        <v>103</v>
      </c>
      <c r="F10" s="57" t="s">
        <v>74</v>
      </c>
      <c r="G10" s="58">
        <v>1232</v>
      </c>
      <c r="H10" s="59">
        <f>+Tabulka1[[#This Row],[VYMERA]]*0.8/1000</f>
        <v>0.98560000000000003</v>
      </c>
      <c r="I10" s="59">
        <f>+Tabulka1[[#This Row],[POČET RD (BJ)]]*2.7*0.6</f>
        <v>1.5966720000000001</v>
      </c>
      <c r="J10" s="59">
        <f>15463*Tabulka1[[#This Row],[POČET NOVÝCH OB]]</f>
        <v>24689.339136000002</v>
      </c>
      <c r="K10" s="59">
        <f>+Tabulka1[[#This Row],[POČET NOVÝCH OB]]*2.7/3*19179/5</f>
        <v>5512.0630118400004</v>
      </c>
      <c r="L10" s="59">
        <f>3100*Tabulka1[[#This Row],[POČET RD (BJ)]]</f>
        <v>3055.36</v>
      </c>
      <c r="M10" s="59">
        <f>+Tabulka1[[#This Row],[RUD ZA ROK]]+Tabulka1[[#This Row],[DĚTI ŠKOLKA]]+Tabulka1[[#This Row],[SVĚŘENÉ DANĚ]]</f>
        <v>33256.762147840003</v>
      </c>
      <c r="N10" s="59">
        <f>11000*Tabulka1[[#This Row],[POČET RD (BJ)]]*2.7</f>
        <v>29272.320000000003</v>
      </c>
      <c r="O10" s="59">
        <f>+(Tabulka1[[#This Row],[POČET NOVÝCH OB]]*2.7/3/5*600000)+(17000*Tabulka1[[#This Row],[POČET NOVÝCH OB]])</f>
        <v>199584.00000000003</v>
      </c>
      <c r="P10" s="60">
        <f>+(7.7-Tabulka1[[#This Row],[P1_Bydleni]])*100+810</f>
        <v>1060</v>
      </c>
      <c r="Q10" s="61">
        <f>+Tabulka1[[#This Row],[POČET RD (BJ)]]*250</f>
        <v>246.4</v>
      </c>
      <c r="R10" s="126">
        <v>0</v>
      </c>
      <c r="S10" s="126">
        <v>0</v>
      </c>
      <c r="T10" s="126">
        <v>1</v>
      </c>
      <c r="U10" s="131" t="s">
        <v>234</v>
      </c>
      <c r="V10" s="62">
        <v>5.2</v>
      </c>
      <c r="W10" s="63">
        <v>7</v>
      </c>
      <c r="X10" s="64">
        <v>14.5</v>
      </c>
      <c r="Y10" s="64">
        <v>7</v>
      </c>
      <c r="Z10" s="64">
        <v>10.6</v>
      </c>
      <c r="AA10" s="64">
        <v>5</v>
      </c>
      <c r="AB10" s="64">
        <v>7.1</v>
      </c>
      <c r="AC10" s="64">
        <v>4</v>
      </c>
      <c r="AD10" s="64">
        <v>0.41</v>
      </c>
      <c r="AE10" s="64">
        <v>10</v>
      </c>
      <c r="AF10" s="64" t="s">
        <v>75</v>
      </c>
      <c r="AG10" s="64">
        <v>5.2</v>
      </c>
      <c r="AH10" s="64">
        <v>17.100000000000001</v>
      </c>
      <c r="AI10" s="64">
        <v>10</v>
      </c>
      <c r="AJ10" s="64">
        <v>0</v>
      </c>
      <c r="AK10" s="64">
        <v>7</v>
      </c>
      <c r="AL10" s="64">
        <v>73</v>
      </c>
      <c r="AM10" s="64">
        <v>579</v>
      </c>
      <c r="AN10" s="64">
        <v>4</v>
      </c>
      <c r="AO10" s="64">
        <v>96</v>
      </c>
      <c r="AP10" s="64">
        <v>868</v>
      </c>
      <c r="AQ10" s="64">
        <v>6</v>
      </c>
      <c r="AR10" s="64">
        <v>2267</v>
      </c>
      <c r="AS10" s="64">
        <v>2116</v>
      </c>
      <c r="AT10" s="64">
        <v>51</v>
      </c>
      <c r="AU10" s="64">
        <v>779</v>
      </c>
      <c r="AV10" s="64">
        <v>5</v>
      </c>
      <c r="AW10" s="64">
        <v>244</v>
      </c>
      <c r="AX10" s="64">
        <v>575</v>
      </c>
      <c r="AY10" s="64">
        <v>0</v>
      </c>
      <c r="AZ10" s="64">
        <v>3084</v>
      </c>
      <c r="BA10" s="64">
        <v>2843</v>
      </c>
      <c r="BB10" s="64">
        <v>4</v>
      </c>
      <c r="BC10" s="64">
        <v>119</v>
      </c>
      <c r="BD10" s="64">
        <v>591</v>
      </c>
      <c r="BE10" s="64">
        <v>5</v>
      </c>
      <c r="BF10" s="64">
        <v>189</v>
      </c>
      <c r="BG10" s="64">
        <v>609</v>
      </c>
      <c r="BH10" s="64">
        <v>7.2</v>
      </c>
      <c r="BI10" s="64">
        <v>986986</v>
      </c>
      <c r="BJ10" s="64">
        <v>6</v>
      </c>
      <c r="BK10" s="64">
        <v>6.1</v>
      </c>
      <c r="BL10" s="64">
        <v>9.4</v>
      </c>
      <c r="BM10" s="64">
        <v>4</v>
      </c>
      <c r="BN10" s="64">
        <v>37</v>
      </c>
      <c r="BO10" s="64">
        <v>9.6999999999999993</v>
      </c>
      <c r="BP10" s="64">
        <v>12</v>
      </c>
      <c r="BQ10" s="64">
        <v>39</v>
      </c>
      <c r="BR10" s="64">
        <v>7</v>
      </c>
      <c r="BS10" s="65">
        <v>149</v>
      </c>
      <c r="BT10" s="65">
        <v>159</v>
      </c>
      <c r="BU10" s="65">
        <v>6</v>
      </c>
      <c r="BV10" s="65">
        <v>202</v>
      </c>
      <c r="BW10" s="65">
        <v>212</v>
      </c>
      <c r="BX10" s="65">
        <v>5</v>
      </c>
      <c r="BY10" s="65">
        <v>255</v>
      </c>
      <c r="BZ10" s="65">
        <v>284</v>
      </c>
      <c r="CA10" s="65">
        <v>0</v>
      </c>
      <c r="CB10" s="66">
        <v>33</v>
      </c>
      <c r="CC10" s="67">
        <f>9696*6*Tabulka1[[#This Row],[K8_1_VzdalenostObsluzneKomunikace_Hranice]]</f>
        <v>232704</v>
      </c>
      <c r="CD10" s="65">
        <f>62500*Tabulka1[[#This Row],[VYMERA]]/10000*0.4</f>
        <v>3080</v>
      </c>
      <c r="CE10" s="65">
        <f>3065*Tabulka1[[#This Row],[K8_1_VzdalenostObsluzneKomunikace_Hranice]]</f>
        <v>12260</v>
      </c>
      <c r="CF10" s="68">
        <f>2.1*Tabulka1[[#This Row],[VYMERA]]*0.4</f>
        <v>1034.8800000000001</v>
      </c>
      <c r="CG10" s="68">
        <f>10300*Tabulka1[[#This Row],[K9_1_VzdalenostVodovodu_Hranice]]</f>
        <v>123600</v>
      </c>
      <c r="CH10" s="68">
        <f>1.45*Tabulka1[[#This Row],[VYMERA]]*0.4</f>
        <v>714.56</v>
      </c>
      <c r="CI10" s="65">
        <f>12000*Tabulka1[[#This Row],[K9_3_VzdalenostKanalizace_Hranice]]</f>
        <v>2424000</v>
      </c>
      <c r="CJ10" s="65">
        <f>1.3*Tabulka1[[#This Row],[VYMERA]]*0.4</f>
        <v>640.6400000000001</v>
      </c>
      <c r="CK10" s="65">
        <f>4000*Tabulka1[[#This Row],[K9_2_VzdalenostPlynovodu_Hranice]]</f>
        <v>596000</v>
      </c>
      <c r="CL10" s="65">
        <f>14.4*Tabulka1[[#This Row],[VYMERA]]*0.23*0.2</f>
        <v>816.07680000000005</v>
      </c>
      <c r="CM10" s="67">
        <f>2500*Tabulka1[[#This Row],[K9_4_VzdalenostElektra_Elektro_Hranice]]</f>
        <v>0</v>
      </c>
      <c r="CN10" s="66">
        <f>0.23*Tabulka1[[#This Row],[VYMERA]]*14</f>
        <v>3967.04</v>
      </c>
      <c r="CO10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6286.1568000000007</v>
      </c>
      <c r="CP10" s="70" t="s">
        <v>104</v>
      </c>
      <c r="CQ10" s="71"/>
      <c r="CR10" s="71" t="s">
        <v>105</v>
      </c>
      <c r="CS10" s="72"/>
    </row>
    <row r="11" spans="1:97" s="54" customFormat="1" ht="18" customHeight="1" x14ac:dyDescent="0.35">
      <c r="A11" s="55">
        <v>10</v>
      </c>
      <c r="B11" s="56" t="s">
        <v>70</v>
      </c>
      <c r="C11" s="110" t="s">
        <v>71</v>
      </c>
      <c r="D11" s="56" t="s">
        <v>72</v>
      </c>
      <c r="E11" s="56" t="s">
        <v>106</v>
      </c>
      <c r="F11" s="57" t="s">
        <v>74</v>
      </c>
      <c r="G11" s="58">
        <v>15149</v>
      </c>
      <c r="H11" s="59">
        <v>14</v>
      </c>
      <c r="I11" s="59">
        <f>+Tabulka1[[#This Row],[POČET RD (BJ)]]*2.7*0.6</f>
        <v>22.680000000000003</v>
      </c>
      <c r="J11" s="59">
        <f>15463*Tabulka1[[#This Row],[POČET NOVÝCH OB]]</f>
        <v>350700.84</v>
      </c>
      <c r="K11" s="59">
        <f>+Tabulka1[[#This Row],[POČET NOVÝCH OB]]*2.7/3*19179/5</f>
        <v>78296.349600000001</v>
      </c>
      <c r="L11" s="59">
        <f>3100*Tabulka1[[#This Row],[POČET RD (BJ)]]</f>
        <v>43400</v>
      </c>
      <c r="M11" s="59">
        <f>+Tabulka1[[#This Row],[RUD ZA ROK]]+Tabulka1[[#This Row],[DĚTI ŠKOLKA]]+Tabulka1[[#This Row],[SVĚŘENÉ DANĚ]]</f>
        <v>472397.18960000004</v>
      </c>
      <c r="N11" s="59">
        <f>11000*Tabulka1[[#This Row],[POČET RD (BJ)]]*2.7</f>
        <v>415800</v>
      </c>
      <c r="O11" s="59">
        <f>+(Tabulka1[[#This Row],[POČET NOVÝCH OB]]*2.7/3/5*600000)+(17000*Tabulka1[[#This Row],[POČET NOVÝCH OB]])</f>
        <v>2835000.0000000005</v>
      </c>
      <c r="P11" s="60">
        <f>+(7.7-Tabulka1[[#This Row],[P1_Bydleni]])*100+810</f>
        <v>960</v>
      </c>
      <c r="Q11" s="61">
        <f>+Tabulka1[[#This Row],[POČET RD (BJ)]]*250</f>
        <v>3500</v>
      </c>
      <c r="R11" s="126">
        <v>0</v>
      </c>
      <c r="S11" s="126">
        <v>14</v>
      </c>
      <c r="T11" s="131" t="s">
        <v>234</v>
      </c>
      <c r="U11" s="126">
        <v>14</v>
      </c>
      <c r="V11" s="62">
        <v>6.2</v>
      </c>
      <c r="W11" s="63">
        <v>7</v>
      </c>
      <c r="X11" s="64">
        <v>14.8</v>
      </c>
      <c r="Y11" s="64">
        <v>7</v>
      </c>
      <c r="Z11" s="64">
        <v>10.9</v>
      </c>
      <c r="AA11" s="64">
        <v>5</v>
      </c>
      <c r="AB11" s="64">
        <v>7.6</v>
      </c>
      <c r="AC11" s="64">
        <v>4</v>
      </c>
      <c r="AD11" s="64">
        <v>0.44</v>
      </c>
      <c r="AE11" s="64">
        <v>10</v>
      </c>
      <c r="AF11" s="64" t="s">
        <v>75</v>
      </c>
      <c r="AG11" s="64">
        <v>2.8</v>
      </c>
      <c r="AH11" s="64">
        <v>8.1</v>
      </c>
      <c r="AI11" s="64">
        <v>8.9</v>
      </c>
      <c r="AJ11" s="64">
        <v>5.5</v>
      </c>
      <c r="AK11" s="64">
        <v>8.5</v>
      </c>
      <c r="AL11" s="64">
        <v>106</v>
      </c>
      <c r="AM11" s="64">
        <v>268</v>
      </c>
      <c r="AN11" s="64">
        <v>6</v>
      </c>
      <c r="AO11" s="64">
        <v>191</v>
      </c>
      <c r="AP11" s="64">
        <v>215</v>
      </c>
      <c r="AQ11" s="64">
        <v>7.4</v>
      </c>
      <c r="AR11" s="64">
        <v>2239</v>
      </c>
      <c r="AS11" s="64">
        <v>2008</v>
      </c>
      <c r="AT11" s="64">
        <v>88</v>
      </c>
      <c r="AU11" s="64">
        <v>294</v>
      </c>
      <c r="AV11" s="64">
        <v>4.9000000000000004</v>
      </c>
      <c r="AW11" s="64">
        <v>72</v>
      </c>
      <c r="AX11" s="64">
        <v>585</v>
      </c>
      <c r="AY11" s="64">
        <v>0</v>
      </c>
      <c r="AZ11" s="64">
        <v>3037</v>
      </c>
      <c r="BA11" s="64">
        <v>2840</v>
      </c>
      <c r="BB11" s="64">
        <v>7</v>
      </c>
      <c r="BC11" s="64">
        <v>57</v>
      </c>
      <c r="BD11" s="64">
        <v>191</v>
      </c>
      <c r="BE11" s="64">
        <v>5</v>
      </c>
      <c r="BF11" s="64">
        <v>62</v>
      </c>
      <c r="BG11" s="64">
        <v>543</v>
      </c>
      <c r="BH11" s="64">
        <v>8.1</v>
      </c>
      <c r="BI11" s="64">
        <v>1021362</v>
      </c>
      <c r="BJ11" s="64">
        <v>10</v>
      </c>
      <c r="BK11" s="64">
        <v>2.7</v>
      </c>
      <c r="BL11" s="64">
        <v>8</v>
      </c>
      <c r="BM11" s="64">
        <v>13</v>
      </c>
      <c r="BN11" s="64">
        <v>107</v>
      </c>
      <c r="BO11" s="64">
        <v>9.1</v>
      </c>
      <c r="BP11" s="64">
        <v>10</v>
      </c>
      <c r="BQ11" s="64">
        <v>105</v>
      </c>
      <c r="BR11" s="64">
        <v>9</v>
      </c>
      <c r="BS11" s="65">
        <v>20</v>
      </c>
      <c r="BT11" s="65">
        <v>115</v>
      </c>
      <c r="BU11" s="65">
        <v>10</v>
      </c>
      <c r="BV11" s="65">
        <v>0</v>
      </c>
      <c r="BW11" s="65">
        <v>5</v>
      </c>
      <c r="BX11" s="65">
        <v>5.3</v>
      </c>
      <c r="BY11" s="65">
        <v>176</v>
      </c>
      <c r="BZ11" s="65">
        <v>277</v>
      </c>
      <c r="CA11" s="65">
        <v>0</v>
      </c>
      <c r="CB11" s="66">
        <v>101</v>
      </c>
      <c r="CC11" s="67">
        <f>9696*6*Tabulka1[[#This Row],[K8_1_VzdalenostObsluzneKomunikace_Hranice]]</f>
        <v>756288</v>
      </c>
      <c r="CD11" s="65">
        <f>62500*Tabulka1[[#This Row],[VYMERA]]/10000*0.4</f>
        <v>37872.5</v>
      </c>
      <c r="CE11" s="65">
        <f>3065*Tabulka1[[#This Row],[K8_1_VzdalenostObsluzneKomunikace_Hranice]]</f>
        <v>39845</v>
      </c>
      <c r="CF11" s="68">
        <f>2.1*Tabulka1[[#This Row],[VYMERA]]*0.4</f>
        <v>12725.160000000002</v>
      </c>
      <c r="CG11" s="68">
        <f>10300*Tabulka1[[#This Row],[K9_1_VzdalenostVodovodu_Hranice]]</f>
        <v>103000</v>
      </c>
      <c r="CH11" s="68">
        <f>1.45*Tabulka1[[#This Row],[VYMERA]]*0.4</f>
        <v>8786.42</v>
      </c>
      <c r="CI11" s="65">
        <f>12000*Tabulka1[[#This Row],[K9_3_VzdalenostKanalizace_Hranice]]</f>
        <v>0</v>
      </c>
      <c r="CJ11" s="65">
        <f>1.3*Tabulka1[[#This Row],[VYMERA]]*0.4</f>
        <v>7877.4800000000005</v>
      </c>
      <c r="CK11" s="65">
        <f>4000*Tabulka1[[#This Row],[K9_2_VzdalenostPlynovodu_Hranice]]</f>
        <v>80000</v>
      </c>
      <c r="CL11" s="65">
        <f>14.4*Tabulka1[[#This Row],[VYMERA]]*0.23*0.2</f>
        <v>10034.697600000001</v>
      </c>
      <c r="CM11" s="67">
        <f>2500*Tabulka1[[#This Row],[K9_4_VzdalenostElektra_Elektro_Hranice]]</f>
        <v>0</v>
      </c>
      <c r="CN11" s="66">
        <f>0.23*Tabulka1[[#This Row],[VYMERA]]*14</f>
        <v>48779.78</v>
      </c>
      <c r="CO11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77296.257600000012</v>
      </c>
      <c r="CP11" s="70"/>
      <c r="CQ11" s="71"/>
      <c r="CR11" s="71" t="s">
        <v>107</v>
      </c>
      <c r="CS11" s="72"/>
    </row>
    <row r="12" spans="1:97" s="54" customFormat="1" ht="18" customHeight="1" x14ac:dyDescent="0.35">
      <c r="A12" s="55">
        <v>11</v>
      </c>
      <c r="B12" s="56" t="s">
        <v>70</v>
      </c>
      <c r="C12" s="110" t="s">
        <v>71</v>
      </c>
      <c r="D12" s="56" t="s">
        <v>72</v>
      </c>
      <c r="E12" s="56" t="s">
        <v>108</v>
      </c>
      <c r="F12" s="57" t="s">
        <v>74</v>
      </c>
      <c r="G12" s="58">
        <v>3575</v>
      </c>
      <c r="H12" s="59">
        <v>2</v>
      </c>
      <c r="I12" s="59">
        <f>+Tabulka1[[#This Row],[POČET RD (BJ)]]*2.7*0.6</f>
        <v>3.24</v>
      </c>
      <c r="J12" s="59">
        <f>15463*Tabulka1[[#This Row],[POČET NOVÝCH OB]]</f>
        <v>50100.12</v>
      </c>
      <c r="K12" s="59">
        <f>+Tabulka1[[#This Row],[POČET NOVÝCH OB]]*2.7/3*19179/5</f>
        <v>11185.192800000001</v>
      </c>
      <c r="L12" s="59">
        <f>3100*Tabulka1[[#This Row],[POČET RD (BJ)]]</f>
        <v>6200</v>
      </c>
      <c r="M12" s="59">
        <f>+Tabulka1[[#This Row],[RUD ZA ROK]]+Tabulka1[[#This Row],[DĚTI ŠKOLKA]]+Tabulka1[[#This Row],[SVĚŘENÉ DANĚ]]</f>
        <v>67485.3128</v>
      </c>
      <c r="N12" s="59">
        <f>11000*Tabulka1[[#This Row],[POČET RD (BJ)]]*2.7</f>
        <v>59400.000000000007</v>
      </c>
      <c r="O12" s="59">
        <f>+(Tabulka1[[#This Row],[POČET NOVÝCH OB]]*2.7/3/5*600000)+(17000*Tabulka1[[#This Row],[POČET NOVÝCH OB]])</f>
        <v>405000.00000000006</v>
      </c>
      <c r="P12" s="60">
        <f>+(7.7-Tabulka1[[#This Row],[P1_Bydleni]])*100+810</f>
        <v>970</v>
      </c>
      <c r="Q12" s="61">
        <f>+Tabulka1[[#This Row],[POČET RD (BJ)]]*250</f>
        <v>500</v>
      </c>
      <c r="R12" s="126">
        <v>0</v>
      </c>
      <c r="S12" s="126">
        <v>2</v>
      </c>
      <c r="T12" s="126">
        <v>2</v>
      </c>
      <c r="U12" s="131" t="s">
        <v>234</v>
      </c>
      <c r="V12" s="62">
        <v>6.1</v>
      </c>
      <c r="W12" s="63">
        <v>7</v>
      </c>
      <c r="X12" s="64">
        <v>14.4</v>
      </c>
      <c r="Y12" s="64">
        <v>7</v>
      </c>
      <c r="Z12" s="64">
        <v>10.6</v>
      </c>
      <c r="AA12" s="64">
        <v>5</v>
      </c>
      <c r="AB12" s="64">
        <v>7</v>
      </c>
      <c r="AC12" s="64">
        <v>4</v>
      </c>
      <c r="AD12" s="64">
        <v>0.4</v>
      </c>
      <c r="AE12" s="64">
        <v>10</v>
      </c>
      <c r="AF12" s="64" t="s">
        <v>75</v>
      </c>
      <c r="AG12" s="64">
        <v>3</v>
      </c>
      <c r="AH12" s="64">
        <v>10.6</v>
      </c>
      <c r="AI12" s="64">
        <v>10</v>
      </c>
      <c r="AJ12" s="64">
        <v>1.7</v>
      </c>
      <c r="AK12" s="64">
        <v>10</v>
      </c>
      <c r="AL12" s="64">
        <v>161</v>
      </c>
      <c r="AM12" s="64">
        <v>122</v>
      </c>
      <c r="AN12" s="64">
        <v>5</v>
      </c>
      <c r="AO12" s="64">
        <v>224</v>
      </c>
      <c r="AP12" s="64">
        <v>612</v>
      </c>
      <c r="AQ12" s="64">
        <v>7</v>
      </c>
      <c r="AR12" s="64">
        <v>2340</v>
      </c>
      <c r="AS12" s="64">
        <v>2599</v>
      </c>
      <c r="AT12" s="64">
        <v>138</v>
      </c>
      <c r="AU12" s="64">
        <v>518</v>
      </c>
      <c r="AV12" s="64">
        <v>8.6</v>
      </c>
      <c r="AW12" s="64">
        <v>180</v>
      </c>
      <c r="AX12" s="64">
        <v>257</v>
      </c>
      <c r="AY12" s="64">
        <v>0</v>
      </c>
      <c r="AZ12" s="64">
        <v>3152</v>
      </c>
      <c r="BA12" s="64">
        <v>3387</v>
      </c>
      <c r="BB12" s="64">
        <v>7</v>
      </c>
      <c r="BC12" s="64">
        <v>159</v>
      </c>
      <c r="BD12" s="64">
        <v>274</v>
      </c>
      <c r="BE12" s="64">
        <v>5</v>
      </c>
      <c r="BF12" s="64">
        <v>128</v>
      </c>
      <c r="BG12" s="64">
        <v>274</v>
      </c>
      <c r="BH12" s="64">
        <v>7.9</v>
      </c>
      <c r="BI12" s="64">
        <v>1026400</v>
      </c>
      <c r="BJ12" s="64">
        <v>5</v>
      </c>
      <c r="BK12" s="64">
        <v>6.5</v>
      </c>
      <c r="BL12" s="64">
        <v>8.6</v>
      </c>
      <c r="BM12" s="64">
        <v>30</v>
      </c>
      <c r="BN12" s="64">
        <v>58</v>
      </c>
      <c r="BO12" s="64">
        <v>9.1999999999999993</v>
      </c>
      <c r="BP12" s="64">
        <v>30</v>
      </c>
      <c r="BQ12" s="64">
        <v>66</v>
      </c>
      <c r="BR12" s="64">
        <v>9.4</v>
      </c>
      <c r="BS12" s="65">
        <v>28</v>
      </c>
      <c r="BT12" s="65">
        <v>57</v>
      </c>
      <c r="BU12" s="65">
        <v>8.3000000000000007</v>
      </c>
      <c r="BV12" s="65">
        <v>69</v>
      </c>
      <c r="BW12" s="65">
        <v>112</v>
      </c>
      <c r="BX12" s="65">
        <v>6.4</v>
      </c>
      <c r="BY12" s="65">
        <v>178</v>
      </c>
      <c r="BZ12" s="65">
        <v>207</v>
      </c>
      <c r="CA12" s="65">
        <v>29</v>
      </c>
      <c r="CB12" s="66">
        <v>56</v>
      </c>
      <c r="CC12" s="67">
        <f>9696*6*Tabulka1[[#This Row],[K8_1_VzdalenostObsluzneKomunikace_Hranice]]</f>
        <v>1745280</v>
      </c>
      <c r="CD12" s="65">
        <f>62500*Tabulka1[[#This Row],[VYMERA]]/10000*0.4</f>
        <v>8937.5</v>
      </c>
      <c r="CE12" s="65">
        <f>3065*Tabulka1[[#This Row],[K8_1_VzdalenostObsluzneKomunikace_Hranice]]</f>
        <v>91950</v>
      </c>
      <c r="CF12" s="68">
        <f>2.1*Tabulka1[[#This Row],[VYMERA]]*0.4</f>
        <v>3003</v>
      </c>
      <c r="CG12" s="68">
        <f>10300*Tabulka1[[#This Row],[K9_1_VzdalenostVodovodu_Hranice]]</f>
        <v>309000</v>
      </c>
      <c r="CH12" s="68">
        <f>1.45*Tabulka1[[#This Row],[VYMERA]]*0.4</f>
        <v>2073.5</v>
      </c>
      <c r="CI12" s="65">
        <f>12000*Tabulka1[[#This Row],[K9_3_VzdalenostKanalizace_Hranice]]</f>
        <v>828000</v>
      </c>
      <c r="CJ12" s="65">
        <f>1.3*Tabulka1[[#This Row],[VYMERA]]*0.4</f>
        <v>1859</v>
      </c>
      <c r="CK12" s="65">
        <f>4000*Tabulka1[[#This Row],[K9_2_VzdalenostPlynovodu_Hranice]]</f>
        <v>112000</v>
      </c>
      <c r="CL12" s="65">
        <f>14.4*Tabulka1[[#This Row],[VYMERA]]*0.23*0.2</f>
        <v>2368.08</v>
      </c>
      <c r="CM12" s="67">
        <f>2500*Tabulka1[[#This Row],[K9_4_VzdalenostElektra_Elektro_Hranice]]</f>
        <v>72500</v>
      </c>
      <c r="CN12" s="66">
        <f>0.23*Tabulka1[[#This Row],[VYMERA]]*14</f>
        <v>11511.5</v>
      </c>
      <c r="CO12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18241.080000000002</v>
      </c>
      <c r="CP12" s="70"/>
      <c r="CQ12" s="71"/>
      <c r="CR12" s="71"/>
      <c r="CS12" s="72"/>
    </row>
    <row r="13" spans="1:97" s="54" customFormat="1" ht="18" customHeight="1" x14ac:dyDescent="0.35">
      <c r="A13" s="55">
        <v>12</v>
      </c>
      <c r="B13" s="56" t="s">
        <v>70</v>
      </c>
      <c r="C13" s="110" t="s">
        <v>71</v>
      </c>
      <c r="D13" s="56" t="s">
        <v>72</v>
      </c>
      <c r="E13" s="56" t="s">
        <v>109</v>
      </c>
      <c r="F13" s="57" t="s">
        <v>74</v>
      </c>
      <c r="G13" s="58">
        <v>2271</v>
      </c>
      <c r="H13" s="59">
        <f>+Tabulka1[[#This Row],[VYMERA]]*0.8/1000</f>
        <v>1.8168000000000002</v>
      </c>
      <c r="I13" s="59">
        <f>+Tabulka1[[#This Row],[POČET RD (BJ)]]*2.7*0.6</f>
        <v>2.9432160000000005</v>
      </c>
      <c r="J13" s="59">
        <f>15463*Tabulka1[[#This Row],[POČET NOVÝCH OB]]</f>
        <v>45510.949008000011</v>
      </c>
      <c r="K13" s="59">
        <f>+Tabulka1[[#This Row],[POČET NOVÝCH OB]]*2.7/3*19179/5</f>
        <v>10160.629139520002</v>
      </c>
      <c r="L13" s="59">
        <f>3100*Tabulka1[[#This Row],[POČET RD (BJ)]]</f>
        <v>5632.0800000000008</v>
      </c>
      <c r="M13" s="59">
        <f>+Tabulka1[[#This Row],[RUD ZA ROK]]+Tabulka1[[#This Row],[DĚTI ŠKOLKA]]+Tabulka1[[#This Row],[SVĚŘENÉ DANĚ]]</f>
        <v>61303.658147520015</v>
      </c>
      <c r="N13" s="59">
        <f>11000*Tabulka1[[#This Row],[POČET RD (BJ)]]*2.7</f>
        <v>53958.960000000014</v>
      </c>
      <c r="O13" s="59">
        <f>+(Tabulka1[[#This Row],[POČET NOVÝCH OB]]*2.7/3/5*600000)+(17000*Tabulka1[[#This Row],[POČET NOVÝCH OB]])</f>
        <v>367902.00000000006</v>
      </c>
      <c r="P13" s="60">
        <f>+(7.7-Tabulka1[[#This Row],[P1_Bydleni]])*100+810</f>
        <v>1150</v>
      </c>
      <c r="Q13" s="61">
        <f>+Tabulka1[[#This Row],[POČET RD (BJ)]]*250</f>
        <v>454.20000000000005</v>
      </c>
      <c r="R13" s="126">
        <v>0</v>
      </c>
      <c r="S13" s="126">
        <v>1</v>
      </c>
      <c r="T13" s="126">
        <v>1</v>
      </c>
      <c r="U13" s="131" t="s">
        <v>234</v>
      </c>
      <c r="V13" s="62">
        <v>4.3</v>
      </c>
      <c r="W13" s="63">
        <v>7</v>
      </c>
      <c r="X13" s="64">
        <v>14.5</v>
      </c>
      <c r="Y13" s="64">
        <v>7</v>
      </c>
      <c r="Z13" s="64">
        <v>10.6</v>
      </c>
      <c r="AA13" s="64">
        <v>5</v>
      </c>
      <c r="AB13" s="64">
        <v>7.1</v>
      </c>
      <c r="AC13" s="64">
        <v>4</v>
      </c>
      <c r="AD13" s="64">
        <v>0.41</v>
      </c>
      <c r="AE13" s="64">
        <v>10</v>
      </c>
      <c r="AF13" s="64" t="s">
        <v>75</v>
      </c>
      <c r="AG13" s="64">
        <v>1.9</v>
      </c>
      <c r="AH13" s="64">
        <v>21.8</v>
      </c>
      <c r="AI13" s="64">
        <v>10</v>
      </c>
      <c r="AJ13" s="64">
        <v>0</v>
      </c>
      <c r="AK13" s="64">
        <v>5</v>
      </c>
      <c r="AL13" s="64">
        <v>80</v>
      </c>
      <c r="AM13" s="64">
        <v>807</v>
      </c>
      <c r="AN13" s="64">
        <v>3</v>
      </c>
      <c r="AO13" s="64">
        <v>162</v>
      </c>
      <c r="AP13" s="64">
        <v>1078</v>
      </c>
      <c r="AQ13" s="64">
        <v>5</v>
      </c>
      <c r="AR13" s="64">
        <v>2212</v>
      </c>
      <c r="AS13" s="64">
        <v>2042</v>
      </c>
      <c r="AT13" s="64">
        <v>60</v>
      </c>
      <c r="AU13" s="64">
        <v>995</v>
      </c>
      <c r="AV13" s="64">
        <v>2.1</v>
      </c>
      <c r="AW13" s="64">
        <v>211</v>
      </c>
      <c r="AX13" s="64">
        <v>806</v>
      </c>
      <c r="AY13" s="64">
        <v>0</v>
      </c>
      <c r="AZ13" s="64">
        <v>3026</v>
      </c>
      <c r="BA13" s="64">
        <v>2728</v>
      </c>
      <c r="BB13" s="64">
        <v>3</v>
      </c>
      <c r="BC13" s="64">
        <v>176</v>
      </c>
      <c r="BD13" s="64">
        <v>822</v>
      </c>
      <c r="BE13" s="64">
        <v>3</v>
      </c>
      <c r="BF13" s="64">
        <v>159</v>
      </c>
      <c r="BG13" s="64">
        <v>839</v>
      </c>
      <c r="BH13" s="64">
        <v>8.1999999999999993</v>
      </c>
      <c r="BI13" s="64">
        <v>1042923</v>
      </c>
      <c r="BJ13" s="64">
        <v>6.7</v>
      </c>
      <c r="BK13" s="64">
        <v>5.8</v>
      </c>
      <c r="BL13" s="64">
        <v>9.8000000000000007</v>
      </c>
      <c r="BM13" s="64">
        <v>0</v>
      </c>
      <c r="BN13" s="64">
        <v>25</v>
      </c>
      <c r="BO13" s="64">
        <v>8.1</v>
      </c>
      <c r="BP13" s="64">
        <v>90</v>
      </c>
      <c r="BQ13" s="64">
        <v>117</v>
      </c>
      <c r="BR13" s="64">
        <v>3.6</v>
      </c>
      <c r="BS13" s="65">
        <v>314</v>
      </c>
      <c r="BT13" s="65">
        <v>345</v>
      </c>
      <c r="BU13" s="65">
        <v>2.6</v>
      </c>
      <c r="BV13" s="65">
        <v>366</v>
      </c>
      <c r="BW13" s="65">
        <v>397</v>
      </c>
      <c r="BX13" s="65">
        <v>9</v>
      </c>
      <c r="BY13" s="65">
        <v>51</v>
      </c>
      <c r="BZ13" s="65">
        <v>73</v>
      </c>
      <c r="CA13" s="65">
        <v>3</v>
      </c>
      <c r="CB13" s="66">
        <v>26</v>
      </c>
      <c r="CC13" s="67">
        <f>9696*6*Tabulka1[[#This Row],[K8_1_VzdalenostObsluzneKomunikace_Hranice]]</f>
        <v>0</v>
      </c>
      <c r="CD13" s="65">
        <f>62500*Tabulka1[[#This Row],[VYMERA]]/10000*0.4</f>
        <v>5677.5</v>
      </c>
      <c r="CE13" s="65">
        <f>3065*Tabulka1[[#This Row],[K8_1_VzdalenostObsluzneKomunikace_Hranice]]</f>
        <v>0</v>
      </c>
      <c r="CF13" s="68">
        <f>2.1*Tabulka1[[#This Row],[VYMERA]]*0.4</f>
        <v>1907.6400000000003</v>
      </c>
      <c r="CG13" s="68">
        <f>10300*Tabulka1[[#This Row],[K9_1_VzdalenostVodovodu_Hranice]]</f>
        <v>927000</v>
      </c>
      <c r="CH13" s="68">
        <f>1.45*Tabulka1[[#This Row],[VYMERA]]*0.4</f>
        <v>1317.18</v>
      </c>
      <c r="CI13" s="65">
        <f>12000*Tabulka1[[#This Row],[K9_3_VzdalenostKanalizace_Hranice]]</f>
        <v>4392000</v>
      </c>
      <c r="CJ13" s="65">
        <f>1.3*Tabulka1[[#This Row],[VYMERA]]*0.4</f>
        <v>1180.92</v>
      </c>
      <c r="CK13" s="65">
        <f>4000*Tabulka1[[#This Row],[K9_2_VzdalenostPlynovodu_Hranice]]</f>
        <v>1256000</v>
      </c>
      <c r="CL13" s="65">
        <f>14.4*Tabulka1[[#This Row],[VYMERA]]*0.23*0.2</f>
        <v>1504.3104000000003</v>
      </c>
      <c r="CM13" s="67">
        <f>2500*Tabulka1[[#This Row],[K9_4_VzdalenostElektra_Elektro_Hranice]]</f>
        <v>7500</v>
      </c>
      <c r="CN13" s="66">
        <f>0.23*Tabulka1[[#This Row],[VYMERA]]*14</f>
        <v>7312.6200000000008</v>
      </c>
      <c r="CO13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11587.5504</v>
      </c>
      <c r="CP13" s="70" t="s">
        <v>110</v>
      </c>
      <c r="CQ13" s="71"/>
      <c r="CR13" s="71" t="s">
        <v>111</v>
      </c>
      <c r="CS13" s="72"/>
    </row>
    <row r="14" spans="1:97" s="54" customFormat="1" ht="18" customHeight="1" x14ac:dyDescent="0.35">
      <c r="A14" s="55">
        <v>13</v>
      </c>
      <c r="B14" s="56" t="s">
        <v>70</v>
      </c>
      <c r="C14" s="110" t="s">
        <v>71</v>
      </c>
      <c r="D14" s="56" t="s">
        <v>112</v>
      </c>
      <c r="E14" s="56" t="s">
        <v>113</v>
      </c>
      <c r="F14" s="57" t="s">
        <v>74</v>
      </c>
      <c r="G14" s="58">
        <v>1268</v>
      </c>
      <c r="H14" s="59">
        <f>+Tabulka1[[#This Row],[VYMERA]]*0.8/1000</f>
        <v>1.0144000000000002</v>
      </c>
      <c r="I14" s="59">
        <f>+Tabulka1[[#This Row],[POČET RD (BJ)]]*2.7*0.6</f>
        <v>1.6433280000000006</v>
      </c>
      <c r="J14" s="59">
        <f>15463*Tabulka1[[#This Row],[POČET NOVÝCH OB]]</f>
        <v>25410.780864000008</v>
      </c>
      <c r="K14" s="59">
        <f>+Tabulka1[[#This Row],[POČET NOVÝCH OB]]*2.7/3*19179/5</f>
        <v>5673.1297881600021</v>
      </c>
      <c r="L14" s="59">
        <f>3100*Tabulka1[[#This Row],[POČET RD (BJ)]]</f>
        <v>3144.6400000000008</v>
      </c>
      <c r="M14" s="59">
        <f>+Tabulka1[[#This Row],[RUD ZA ROK]]+Tabulka1[[#This Row],[DĚTI ŠKOLKA]]+Tabulka1[[#This Row],[SVĚŘENÉ DANĚ]]</f>
        <v>34228.550652160011</v>
      </c>
      <c r="N14" s="59">
        <f>11000*Tabulka1[[#This Row],[POČET RD (BJ)]]*2.7</f>
        <v>30127.680000000008</v>
      </c>
      <c r="O14" s="59">
        <f>+(Tabulka1[[#This Row],[POČET NOVÝCH OB]]*2.7/3/5*600000)+(17000*Tabulka1[[#This Row],[POČET NOVÝCH OB]])</f>
        <v>205416.00000000009</v>
      </c>
      <c r="P14" s="60">
        <f>+(7.7-Tabulka1[[#This Row],[P1_Bydleni]])*100+810</f>
        <v>970</v>
      </c>
      <c r="Q14" s="61">
        <f>+Tabulka1[[#This Row],[POČET RD (BJ)]]*250</f>
        <v>253.60000000000005</v>
      </c>
      <c r="R14" s="126">
        <v>0</v>
      </c>
      <c r="S14" s="126"/>
      <c r="T14" s="126"/>
      <c r="U14" s="126"/>
      <c r="V14" s="62">
        <v>6.1</v>
      </c>
      <c r="W14" s="63">
        <v>7</v>
      </c>
      <c r="X14" s="64">
        <v>14.7</v>
      </c>
      <c r="Y14" s="64">
        <v>7</v>
      </c>
      <c r="Z14" s="64">
        <v>10.9</v>
      </c>
      <c r="AA14" s="64">
        <v>5</v>
      </c>
      <c r="AB14" s="64">
        <v>7.4</v>
      </c>
      <c r="AC14" s="64">
        <v>4</v>
      </c>
      <c r="AD14" s="64">
        <v>0.43</v>
      </c>
      <c r="AE14" s="64">
        <v>10</v>
      </c>
      <c r="AF14" s="64" t="s">
        <v>75</v>
      </c>
      <c r="AG14" s="64">
        <v>1</v>
      </c>
      <c r="AH14" s="64">
        <v>4.4000000000000004</v>
      </c>
      <c r="AI14" s="64">
        <v>10</v>
      </c>
      <c r="AJ14" s="64">
        <v>0</v>
      </c>
      <c r="AK14" s="64">
        <v>9</v>
      </c>
      <c r="AL14" s="64">
        <v>93</v>
      </c>
      <c r="AM14" s="64">
        <v>287</v>
      </c>
      <c r="AN14" s="64">
        <v>6</v>
      </c>
      <c r="AO14" s="64">
        <v>158</v>
      </c>
      <c r="AP14" s="64">
        <v>326</v>
      </c>
      <c r="AQ14" s="64">
        <v>8</v>
      </c>
      <c r="AR14" s="64">
        <v>2278</v>
      </c>
      <c r="AS14" s="64">
        <v>1920</v>
      </c>
      <c r="AT14" s="64">
        <v>70</v>
      </c>
      <c r="AU14" s="64">
        <v>310</v>
      </c>
      <c r="AV14" s="64">
        <v>6</v>
      </c>
      <c r="AW14" s="64">
        <v>219</v>
      </c>
      <c r="AX14" s="64">
        <v>463</v>
      </c>
      <c r="AY14" s="64">
        <v>0</v>
      </c>
      <c r="AZ14" s="64">
        <v>3093</v>
      </c>
      <c r="BA14" s="64">
        <v>2733</v>
      </c>
      <c r="BB14" s="64">
        <v>7</v>
      </c>
      <c r="BC14" s="64">
        <v>176</v>
      </c>
      <c r="BD14" s="64">
        <v>309</v>
      </c>
      <c r="BE14" s="64">
        <v>5</v>
      </c>
      <c r="BF14" s="64">
        <v>164</v>
      </c>
      <c r="BG14" s="64">
        <v>444</v>
      </c>
      <c r="BH14" s="64">
        <v>8</v>
      </c>
      <c r="BI14" s="64">
        <v>1019078</v>
      </c>
      <c r="BJ14" s="64">
        <v>10</v>
      </c>
      <c r="BK14" s="64">
        <v>3</v>
      </c>
      <c r="BL14" s="64">
        <v>9.1999999999999993</v>
      </c>
      <c r="BM14" s="64">
        <v>12</v>
      </c>
      <c r="BN14" s="64">
        <v>37</v>
      </c>
      <c r="BO14" s="64">
        <v>9.6999999999999993</v>
      </c>
      <c r="BP14" s="64">
        <v>16</v>
      </c>
      <c r="BQ14" s="64">
        <v>40</v>
      </c>
      <c r="BR14" s="64">
        <v>9.4</v>
      </c>
      <c r="BS14" s="65">
        <v>27</v>
      </c>
      <c r="BT14" s="65">
        <v>47</v>
      </c>
      <c r="BU14" s="65">
        <v>9.4</v>
      </c>
      <c r="BV14" s="65">
        <v>28</v>
      </c>
      <c r="BW14" s="65">
        <v>51</v>
      </c>
      <c r="BX14" s="65">
        <v>6</v>
      </c>
      <c r="BY14" s="65">
        <v>210</v>
      </c>
      <c r="BZ14" s="65">
        <v>227</v>
      </c>
      <c r="CA14" s="65">
        <v>6</v>
      </c>
      <c r="CB14" s="66">
        <v>28</v>
      </c>
      <c r="CC14" s="67">
        <f>9696*6*Tabulka1[[#This Row],[K8_1_VzdalenostObsluzneKomunikace_Hranice]]</f>
        <v>698112</v>
      </c>
      <c r="CD14" s="65">
        <f>62500*Tabulka1[[#This Row],[VYMERA]]/10000*0.4</f>
        <v>3170</v>
      </c>
      <c r="CE14" s="65">
        <f>3065*Tabulka1[[#This Row],[K8_1_VzdalenostObsluzneKomunikace_Hranice]]</f>
        <v>36780</v>
      </c>
      <c r="CF14" s="68">
        <f>2.1*Tabulka1[[#This Row],[VYMERA]]*0.4</f>
        <v>1065.1200000000001</v>
      </c>
      <c r="CG14" s="68">
        <f>10300*Tabulka1[[#This Row],[K9_1_VzdalenostVodovodu_Hranice]]</f>
        <v>164800</v>
      </c>
      <c r="CH14" s="68">
        <f>1.45*Tabulka1[[#This Row],[VYMERA]]*0.4</f>
        <v>735.44</v>
      </c>
      <c r="CI14" s="65">
        <f>12000*Tabulka1[[#This Row],[K9_3_VzdalenostKanalizace_Hranice]]</f>
        <v>336000</v>
      </c>
      <c r="CJ14" s="65">
        <f>1.3*Tabulka1[[#This Row],[VYMERA]]*0.4</f>
        <v>659.36000000000013</v>
      </c>
      <c r="CK14" s="65">
        <f>4000*Tabulka1[[#This Row],[K9_2_VzdalenostPlynovodu_Hranice]]</f>
        <v>108000</v>
      </c>
      <c r="CL14" s="65">
        <f>14.4*Tabulka1[[#This Row],[VYMERA]]*0.23*0.2</f>
        <v>839.92320000000007</v>
      </c>
      <c r="CM14" s="67">
        <f>2500*Tabulka1[[#This Row],[K9_4_VzdalenostElektra_Elektro_Hranice]]</f>
        <v>15000</v>
      </c>
      <c r="CN14" s="66">
        <f>0.23*Tabulka1[[#This Row],[VYMERA]]*14</f>
        <v>4082.96</v>
      </c>
      <c r="CO14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6469.8432000000003</v>
      </c>
      <c r="CP14" s="70"/>
      <c r="CQ14" s="71"/>
      <c r="CR14" s="71"/>
      <c r="CS14" s="72" t="s">
        <v>114</v>
      </c>
    </row>
    <row r="15" spans="1:97" s="54" customFormat="1" ht="18" customHeight="1" x14ac:dyDescent="0.35">
      <c r="A15" s="55">
        <v>14</v>
      </c>
      <c r="B15" s="56" t="s">
        <v>70</v>
      </c>
      <c r="C15" s="110" t="s">
        <v>71</v>
      </c>
      <c r="D15" s="56" t="s">
        <v>72</v>
      </c>
      <c r="E15" s="56" t="s">
        <v>115</v>
      </c>
      <c r="F15" s="57" t="s">
        <v>74</v>
      </c>
      <c r="G15" s="58">
        <v>7511</v>
      </c>
      <c r="H15" s="59">
        <v>4</v>
      </c>
      <c r="I15" s="59">
        <f>+Tabulka1[[#This Row],[POČET RD (BJ)]]*2.7*0.6</f>
        <v>6.48</v>
      </c>
      <c r="J15" s="59">
        <f>15463*Tabulka1[[#This Row],[POČET NOVÝCH OB]]</f>
        <v>100200.24</v>
      </c>
      <c r="K15" s="59">
        <f>+Tabulka1[[#This Row],[POČET NOVÝCH OB]]*2.7/3*19179/5</f>
        <v>22370.385600000001</v>
      </c>
      <c r="L15" s="59">
        <f>3100*Tabulka1[[#This Row],[POČET RD (BJ)]]</f>
        <v>12400</v>
      </c>
      <c r="M15" s="59">
        <f>+Tabulka1[[#This Row],[RUD ZA ROK]]+Tabulka1[[#This Row],[DĚTI ŠKOLKA]]+Tabulka1[[#This Row],[SVĚŘENÉ DANĚ]]</f>
        <v>134970.6256</v>
      </c>
      <c r="N15" s="59">
        <f>11000*Tabulka1[[#This Row],[POČET RD (BJ)]]*2.7</f>
        <v>118800.00000000001</v>
      </c>
      <c r="O15" s="59">
        <f>+(Tabulka1[[#This Row],[POČET NOVÝCH OB]]*2.7/3/5*600000)+(17000*Tabulka1[[#This Row],[POČET NOVÝCH OB]])</f>
        <v>810000.00000000012</v>
      </c>
      <c r="P15" s="60">
        <f>+(7.7-Tabulka1[[#This Row],[P1_Bydleni]])*100+810</f>
        <v>890</v>
      </c>
      <c r="Q15" s="61">
        <f>+Tabulka1[[#This Row],[POČET RD (BJ)]]*250</f>
        <v>1000</v>
      </c>
      <c r="R15" s="126">
        <v>6</v>
      </c>
      <c r="S15" s="126">
        <v>0</v>
      </c>
      <c r="T15" s="131" t="s">
        <v>234</v>
      </c>
      <c r="U15" s="131" t="s">
        <v>234</v>
      </c>
      <c r="V15" s="62">
        <v>6.9</v>
      </c>
      <c r="W15" s="63">
        <v>7</v>
      </c>
      <c r="X15" s="64">
        <v>14.6</v>
      </c>
      <c r="Y15" s="64">
        <v>7</v>
      </c>
      <c r="Z15" s="64">
        <v>10.8</v>
      </c>
      <c r="AA15" s="64">
        <v>5</v>
      </c>
      <c r="AB15" s="64">
        <v>7.3</v>
      </c>
      <c r="AC15" s="64">
        <v>4</v>
      </c>
      <c r="AD15" s="64">
        <v>0.42</v>
      </c>
      <c r="AE15" s="64">
        <v>10</v>
      </c>
      <c r="AF15" s="64" t="s">
        <v>75</v>
      </c>
      <c r="AG15" s="64">
        <v>1.3</v>
      </c>
      <c r="AH15" s="64">
        <v>5.5</v>
      </c>
      <c r="AI15" s="64">
        <v>6.3</v>
      </c>
      <c r="AJ15" s="64">
        <v>17</v>
      </c>
      <c r="AK15" s="64">
        <v>9.5</v>
      </c>
      <c r="AL15" s="64">
        <v>235</v>
      </c>
      <c r="AM15" s="64">
        <v>191</v>
      </c>
      <c r="AN15" s="64">
        <v>6</v>
      </c>
      <c r="AO15" s="64">
        <v>332</v>
      </c>
      <c r="AP15" s="64">
        <v>279</v>
      </c>
      <c r="AQ15" s="64">
        <v>8.4</v>
      </c>
      <c r="AR15" s="64">
        <v>2037</v>
      </c>
      <c r="AS15" s="64">
        <v>2266</v>
      </c>
      <c r="AT15" s="64">
        <v>249</v>
      </c>
      <c r="AU15" s="64">
        <v>175</v>
      </c>
      <c r="AV15" s="64">
        <v>8</v>
      </c>
      <c r="AW15" s="64">
        <v>130</v>
      </c>
      <c r="AX15" s="64">
        <v>137</v>
      </c>
      <c r="AY15" s="64">
        <v>0</v>
      </c>
      <c r="AZ15" s="64">
        <v>2800</v>
      </c>
      <c r="BA15" s="64">
        <v>3071</v>
      </c>
      <c r="BB15" s="64">
        <v>8.6</v>
      </c>
      <c r="BC15" s="64">
        <v>120</v>
      </c>
      <c r="BD15" s="64">
        <v>111</v>
      </c>
      <c r="BE15" s="64">
        <v>5</v>
      </c>
      <c r="BF15" s="64">
        <v>130</v>
      </c>
      <c r="BG15" s="64">
        <v>97</v>
      </c>
      <c r="BH15" s="64">
        <v>7.1</v>
      </c>
      <c r="BI15" s="64">
        <v>978564</v>
      </c>
      <c r="BJ15" s="64">
        <v>9.3000000000000007</v>
      </c>
      <c r="BK15" s="64">
        <v>4.5999999999999996</v>
      </c>
      <c r="BL15" s="64">
        <v>9.8000000000000007</v>
      </c>
      <c r="BM15" s="64">
        <v>0</v>
      </c>
      <c r="BN15" s="64">
        <v>18</v>
      </c>
      <c r="BO15" s="64">
        <v>10</v>
      </c>
      <c r="BP15" s="64">
        <v>0</v>
      </c>
      <c r="BQ15" s="64">
        <v>21</v>
      </c>
      <c r="BR15" s="64">
        <v>10</v>
      </c>
      <c r="BS15" s="65">
        <v>0</v>
      </c>
      <c r="BT15" s="65">
        <v>17</v>
      </c>
      <c r="BU15" s="65">
        <v>9.8000000000000007</v>
      </c>
      <c r="BV15" s="65">
        <v>2</v>
      </c>
      <c r="BW15" s="65">
        <v>57</v>
      </c>
      <c r="BX15" s="65">
        <v>7.4</v>
      </c>
      <c r="BY15" s="65">
        <v>117</v>
      </c>
      <c r="BZ15" s="65">
        <v>173</v>
      </c>
      <c r="CA15" s="65">
        <v>0</v>
      </c>
      <c r="CB15" s="66">
        <v>14</v>
      </c>
      <c r="CC15" s="67">
        <f>9696*6*Tabulka1[[#This Row],[K8_1_VzdalenostObsluzneKomunikace_Hranice]]</f>
        <v>0</v>
      </c>
      <c r="CD15" s="65">
        <f>62500*Tabulka1[[#This Row],[VYMERA]]/10000*0.4</f>
        <v>18777.5</v>
      </c>
      <c r="CE15" s="65">
        <f>3065*Tabulka1[[#This Row],[K8_1_VzdalenostObsluzneKomunikace_Hranice]]</f>
        <v>0</v>
      </c>
      <c r="CF15" s="68">
        <f>2.1*Tabulka1[[#This Row],[VYMERA]]*0.4</f>
        <v>6309.2400000000007</v>
      </c>
      <c r="CG15" s="68">
        <f>10300*Tabulka1[[#This Row],[K9_1_VzdalenostVodovodu_Hranice]]</f>
        <v>0</v>
      </c>
      <c r="CH15" s="68">
        <f>1.45*Tabulka1[[#This Row],[VYMERA]]*0.4</f>
        <v>4356.38</v>
      </c>
      <c r="CI15" s="65">
        <f>12000*Tabulka1[[#This Row],[K9_3_VzdalenostKanalizace_Hranice]]</f>
        <v>24000</v>
      </c>
      <c r="CJ15" s="65">
        <f>1.3*Tabulka1[[#This Row],[VYMERA]]*0.4</f>
        <v>3905.7200000000007</v>
      </c>
      <c r="CK15" s="65">
        <f>4000*Tabulka1[[#This Row],[K9_2_VzdalenostPlynovodu_Hranice]]</f>
        <v>0</v>
      </c>
      <c r="CL15" s="65">
        <f>14.4*Tabulka1[[#This Row],[VYMERA]]*0.23*0.2</f>
        <v>4975.2864000000009</v>
      </c>
      <c r="CM15" s="67">
        <f>2500*Tabulka1[[#This Row],[K9_4_VzdalenostElektra_Elektro_Hranice]]</f>
        <v>0</v>
      </c>
      <c r="CN15" s="66">
        <f>0.23*Tabulka1[[#This Row],[VYMERA]]*14</f>
        <v>24185.42</v>
      </c>
      <c r="CO15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38324.126400000008</v>
      </c>
      <c r="CP15" s="70"/>
      <c r="CQ15" s="71" t="s">
        <v>116</v>
      </c>
      <c r="CR15" s="71" t="s">
        <v>117</v>
      </c>
      <c r="CS15" s="72" t="s">
        <v>118</v>
      </c>
    </row>
    <row r="16" spans="1:97" s="54" customFormat="1" ht="18" customHeight="1" x14ac:dyDescent="0.35">
      <c r="A16" s="55">
        <v>15</v>
      </c>
      <c r="B16" s="56" t="s">
        <v>70</v>
      </c>
      <c r="C16" s="110" t="s">
        <v>78</v>
      </c>
      <c r="D16" s="56" t="s">
        <v>112</v>
      </c>
      <c r="E16" s="56" t="s">
        <v>119</v>
      </c>
      <c r="F16" s="57" t="s">
        <v>80</v>
      </c>
      <c r="G16" s="58">
        <v>9010</v>
      </c>
      <c r="H16" s="59">
        <f>+Tabulka1[[#This Row],[VYMERA]]*0.8/1000</f>
        <v>7.2080000000000002</v>
      </c>
      <c r="I16" s="59">
        <f>+Tabulka1[[#This Row],[POČET RD (BJ)]]*2.7*0.6</f>
        <v>11.676959999999999</v>
      </c>
      <c r="J16" s="59">
        <f>15463*Tabulka1[[#This Row],[POČET NOVÝCH OB]]</f>
        <v>180560.83247999998</v>
      </c>
      <c r="K16" s="59">
        <f>+Tabulka1[[#This Row],[POČET NOVÝCH OB]]*2.7/3*19179/5</f>
        <v>40311.4348512</v>
      </c>
      <c r="L16" s="59">
        <f>3100*Tabulka1[[#This Row],[POČET RD (BJ)]]</f>
        <v>22344.799999999999</v>
      </c>
      <c r="M16" s="59">
        <f>+Tabulka1[[#This Row],[RUD ZA ROK]]+Tabulka1[[#This Row],[DĚTI ŠKOLKA]]+Tabulka1[[#This Row],[SVĚŘENÉ DANĚ]]</f>
        <v>243217.06733119997</v>
      </c>
      <c r="N16" s="59">
        <f>11000*Tabulka1[[#This Row],[POČET RD (BJ)]]*2.7</f>
        <v>214077.6</v>
      </c>
      <c r="O16" s="59">
        <f>+(Tabulka1[[#This Row],[POČET NOVÝCH OB]]*2.7/3/5*600000)+(17000*Tabulka1[[#This Row],[POČET NOVÝCH OB]])</f>
        <v>1459620</v>
      </c>
      <c r="P16" s="60">
        <f>+(7.7-Tabulka1[[#This Row],[P1_Bydleni]])*100+810</f>
        <v>1050</v>
      </c>
      <c r="Q16" s="61">
        <f>+Tabulka1[[#This Row],[POČET RD (BJ)]]*250</f>
        <v>1802</v>
      </c>
      <c r="R16" s="126">
        <v>0</v>
      </c>
      <c r="S16" s="126">
        <v>4</v>
      </c>
      <c r="T16" s="126">
        <v>4</v>
      </c>
      <c r="U16" s="131" t="s">
        <v>234</v>
      </c>
      <c r="V16" s="62">
        <v>5.3</v>
      </c>
      <c r="W16" s="63">
        <v>7</v>
      </c>
      <c r="X16" s="64">
        <v>14.5</v>
      </c>
      <c r="Y16" s="64">
        <v>7</v>
      </c>
      <c r="Z16" s="64">
        <v>10.6</v>
      </c>
      <c r="AA16" s="64">
        <v>5</v>
      </c>
      <c r="AB16" s="64">
        <v>7.1</v>
      </c>
      <c r="AC16" s="64">
        <v>4</v>
      </c>
      <c r="AD16" s="64">
        <v>0.41</v>
      </c>
      <c r="AE16" s="64">
        <v>10</v>
      </c>
      <c r="AF16" s="64" t="s">
        <v>75</v>
      </c>
      <c r="AG16" s="64">
        <v>5.0999999999999996</v>
      </c>
      <c r="AH16" s="64">
        <v>18.8</v>
      </c>
      <c r="AI16" s="64">
        <v>10</v>
      </c>
      <c r="AJ16" s="64">
        <v>0</v>
      </c>
      <c r="AK16" s="64">
        <v>7</v>
      </c>
      <c r="AL16" s="64">
        <v>219</v>
      </c>
      <c r="AM16" s="64">
        <v>506</v>
      </c>
      <c r="AN16" s="64">
        <v>3.7</v>
      </c>
      <c r="AO16" s="64">
        <v>448</v>
      </c>
      <c r="AP16" s="64">
        <v>799</v>
      </c>
      <c r="AQ16" s="64">
        <v>6.2</v>
      </c>
      <c r="AR16" s="64">
        <v>2198</v>
      </c>
      <c r="AS16" s="64">
        <v>2139</v>
      </c>
      <c r="AT16" s="64">
        <v>350</v>
      </c>
      <c r="AU16" s="64">
        <v>708</v>
      </c>
      <c r="AV16" s="64">
        <v>4.5999999999999996</v>
      </c>
      <c r="AW16" s="64">
        <v>155</v>
      </c>
      <c r="AX16" s="64">
        <v>499</v>
      </c>
      <c r="AY16" s="64">
        <v>0</v>
      </c>
      <c r="AZ16" s="64">
        <v>2964</v>
      </c>
      <c r="BA16" s="64">
        <v>2877</v>
      </c>
      <c r="BB16" s="64">
        <v>4.3</v>
      </c>
      <c r="BC16" s="64">
        <v>161</v>
      </c>
      <c r="BD16" s="64">
        <v>515</v>
      </c>
      <c r="BE16" s="64">
        <v>5</v>
      </c>
      <c r="BF16" s="64">
        <v>177</v>
      </c>
      <c r="BG16" s="64">
        <v>533</v>
      </c>
      <c r="BH16" s="64">
        <v>6.5</v>
      </c>
      <c r="BI16" s="64">
        <v>942170</v>
      </c>
      <c r="BJ16" s="64">
        <v>6.4</v>
      </c>
      <c r="BK16" s="64">
        <v>6.3</v>
      </c>
      <c r="BL16" s="64">
        <v>9.4</v>
      </c>
      <c r="BM16" s="64">
        <v>3</v>
      </c>
      <c r="BN16" s="64">
        <v>35</v>
      </c>
      <c r="BO16" s="64">
        <v>9.6</v>
      </c>
      <c r="BP16" s="64">
        <v>5</v>
      </c>
      <c r="BQ16" s="64">
        <v>37</v>
      </c>
      <c r="BR16" s="64">
        <v>7.7</v>
      </c>
      <c r="BS16" s="65">
        <v>66</v>
      </c>
      <c r="BT16" s="65">
        <v>140</v>
      </c>
      <c r="BU16" s="65">
        <v>6.7</v>
      </c>
      <c r="BV16" s="65">
        <v>114</v>
      </c>
      <c r="BW16" s="65">
        <v>185</v>
      </c>
      <c r="BX16" s="65">
        <v>5</v>
      </c>
      <c r="BY16" s="65">
        <v>294</v>
      </c>
      <c r="BZ16" s="65">
        <v>358</v>
      </c>
      <c r="CA16" s="65">
        <v>0</v>
      </c>
      <c r="CB16" s="66">
        <v>32</v>
      </c>
      <c r="CC16" s="67">
        <f>9696*6*Tabulka1[[#This Row],[K8_1_VzdalenostObsluzneKomunikace_Hranice]]</f>
        <v>174528</v>
      </c>
      <c r="CD16" s="65">
        <f>62500*Tabulka1[[#This Row],[VYMERA]]/10000*0.4</f>
        <v>22525</v>
      </c>
      <c r="CE16" s="65">
        <f>3065*Tabulka1[[#This Row],[K8_1_VzdalenostObsluzneKomunikace_Hranice]]</f>
        <v>9195</v>
      </c>
      <c r="CF16" s="68">
        <f>2.1*Tabulka1[[#This Row],[VYMERA]]*0.4</f>
        <v>7568.4000000000005</v>
      </c>
      <c r="CG16" s="68">
        <f>10300*Tabulka1[[#This Row],[K9_1_VzdalenostVodovodu_Hranice]]</f>
        <v>51500</v>
      </c>
      <c r="CH16" s="68">
        <f>1.45*Tabulka1[[#This Row],[VYMERA]]*0.4</f>
        <v>5225.8</v>
      </c>
      <c r="CI16" s="65">
        <f>12000*Tabulka1[[#This Row],[K9_3_VzdalenostKanalizace_Hranice]]</f>
        <v>1368000</v>
      </c>
      <c r="CJ16" s="65">
        <f>1.3*Tabulka1[[#This Row],[VYMERA]]*0.4</f>
        <v>4685.2</v>
      </c>
      <c r="CK16" s="65">
        <f>4000*Tabulka1[[#This Row],[K9_2_VzdalenostPlynovodu_Hranice]]</f>
        <v>264000</v>
      </c>
      <c r="CL16" s="65">
        <f>14.4*Tabulka1[[#This Row],[VYMERA]]*0.23*0.2</f>
        <v>5968.2240000000011</v>
      </c>
      <c r="CM16" s="67">
        <f>2500*Tabulka1[[#This Row],[K9_4_VzdalenostElektra_Elektro_Hranice]]</f>
        <v>0</v>
      </c>
      <c r="CN16" s="66">
        <f>0.23*Tabulka1[[#This Row],[VYMERA]]*14</f>
        <v>29012.200000000004</v>
      </c>
      <c r="CO16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45972.624000000003</v>
      </c>
      <c r="CP16" s="70" t="s">
        <v>120</v>
      </c>
      <c r="CQ16" s="71"/>
      <c r="CR16" s="71" t="s">
        <v>121</v>
      </c>
      <c r="CS16" s="72" t="s">
        <v>122</v>
      </c>
    </row>
    <row r="17" spans="1:97" s="54" customFormat="1" ht="18" customHeight="1" x14ac:dyDescent="0.35">
      <c r="A17" s="55">
        <v>16</v>
      </c>
      <c r="B17" s="56" t="s">
        <v>70</v>
      </c>
      <c r="C17" s="110" t="s">
        <v>78</v>
      </c>
      <c r="D17" s="56" t="s">
        <v>72</v>
      </c>
      <c r="E17" s="56" t="s">
        <v>123</v>
      </c>
      <c r="F17" s="57" t="s">
        <v>80</v>
      </c>
      <c r="G17" s="58">
        <v>4603</v>
      </c>
      <c r="H17" s="59">
        <v>1</v>
      </c>
      <c r="I17" s="59">
        <f>+Tabulka1[[#This Row],[POČET RD (BJ)]]*2.7*0.6</f>
        <v>1.62</v>
      </c>
      <c r="J17" s="59">
        <f>15463*Tabulka1[[#This Row],[POČET NOVÝCH OB]]</f>
        <v>25050.06</v>
      </c>
      <c r="K17" s="59">
        <f>+Tabulka1[[#This Row],[POČET NOVÝCH OB]]*2.7/3*19179/5</f>
        <v>5592.5964000000004</v>
      </c>
      <c r="L17" s="59">
        <f>3100*Tabulka1[[#This Row],[POČET RD (BJ)]]</f>
        <v>3100</v>
      </c>
      <c r="M17" s="59">
        <f>+Tabulka1[[#This Row],[RUD ZA ROK]]+Tabulka1[[#This Row],[DĚTI ŠKOLKA]]+Tabulka1[[#This Row],[SVĚŘENÉ DANĚ]]</f>
        <v>33742.6564</v>
      </c>
      <c r="N17" s="59">
        <f>11000*Tabulka1[[#This Row],[POČET RD (BJ)]]*2.7</f>
        <v>29700.000000000004</v>
      </c>
      <c r="O17" s="59">
        <f>+(Tabulka1[[#This Row],[POČET NOVÝCH OB]]*2.7/3/5*600000)+(17000*Tabulka1[[#This Row],[POČET NOVÝCH OB]])</f>
        <v>202500.00000000003</v>
      </c>
      <c r="P17" s="60">
        <f>+(7.7-Tabulka1[[#This Row],[P1_Bydleni]])*100+810</f>
        <v>1170</v>
      </c>
      <c r="Q17" s="61">
        <f>+Tabulka1[[#This Row],[POČET RD (BJ)]]*250</f>
        <v>250</v>
      </c>
      <c r="R17" s="126">
        <v>0</v>
      </c>
      <c r="S17" s="126">
        <v>1</v>
      </c>
      <c r="T17" s="126">
        <v>1</v>
      </c>
      <c r="U17" s="131" t="s">
        <v>234</v>
      </c>
      <c r="V17" s="62">
        <v>4.0999999999999996</v>
      </c>
      <c r="W17" s="63">
        <v>7</v>
      </c>
      <c r="X17" s="64">
        <v>14.4</v>
      </c>
      <c r="Y17" s="64">
        <v>8</v>
      </c>
      <c r="Z17" s="64">
        <v>10.4</v>
      </c>
      <c r="AA17" s="64">
        <v>6</v>
      </c>
      <c r="AB17" s="64">
        <v>6.8</v>
      </c>
      <c r="AC17" s="64">
        <v>5</v>
      </c>
      <c r="AD17" s="64">
        <v>0.39</v>
      </c>
      <c r="AE17" s="64">
        <v>10</v>
      </c>
      <c r="AF17" s="64" t="s">
        <v>75</v>
      </c>
      <c r="AG17" s="64">
        <v>0</v>
      </c>
      <c r="AH17" s="64">
        <v>1.2</v>
      </c>
      <c r="AI17" s="64">
        <v>10</v>
      </c>
      <c r="AJ17" s="64">
        <v>0</v>
      </c>
      <c r="AK17" s="64">
        <v>9</v>
      </c>
      <c r="AL17" s="64">
        <v>256</v>
      </c>
      <c r="AM17" s="64">
        <v>142</v>
      </c>
      <c r="AN17" s="64">
        <v>2</v>
      </c>
      <c r="AO17" s="64">
        <v>697</v>
      </c>
      <c r="AP17" s="64">
        <v>1295</v>
      </c>
      <c r="AQ17" s="64">
        <v>3.3</v>
      </c>
      <c r="AR17" s="64">
        <v>2331</v>
      </c>
      <c r="AS17" s="64">
        <v>3206</v>
      </c>
      <c r="AT17" s="64">
        <v>595</v>
      </c>
      <c r="AU17" s="64">
        <v>1206</v>
      </c>
      <c r="AV17" s="64">
        <v>2.7</v>
      </c>
      <c r="AW17" s="64">
        <v>317</v>
      </c>
      <c r="AX17" s="64">
        <v>937</v>
      </c>
      <c r="AY17" s="64">
        <v>0</v>
      </c>
      <c r="AZ17" s="64">
        <v>3081</v>
      </c>
      <c r="BA17" s="64">
        <v>3957</v>
      </c>
      <c r="BB17" s="64">
        <v>3</v>
      </c>
      <c r="BC17" s="64">
        <v>341</v>
      </c>
      <c r="BD17" s="64">
        <v>958</v>
      </c>
      <c r="BE17" s="64">
        <v>3</v>
      </c>
      <c r="BF17" s="64">
        <v>358</v>
      </c>
      <c r="BG17" s="64">
        <v>961</v>
      </c>
      <c r="BH17" s="64">
        <v>8</v>
      </c>
      <c r="BI17" s="64">
        <v>1022227</v>
      </c>
      <c r="BJ17" s="64">
        <v>7</v>
      </c>
      <c r="BK17" s="64">
        <v>6</v>
      </c>
      <c r="BL17" s="64">
        <v>9.6</v>
      </c>
      <c r="BM17" s="64">
        <v>2</v>
      </c>
      <c r="BN17" s="64">
        <v>34</v>
      </c>
      <c r="BO17" s="64">
        <v>0</v>
      </c>
      <c r="BP17" s="64">
        <v>634</v>
      </c>
      <c r="BQ17" s="64">
        <v>688</v>
      </c>
      <c r="BR17" s="64">
        <v>0</v>
      </c>
      <c r="BS17" s="65">
        <v>620</v>
      </c>
      <c r="BT17" s="65">
        <v>674</v>
      </c>
      <c r="BU17" s="65">
        <v>8.6999999999999993</v>
      </c>
      <c r="BV17" s="65">
        <v>53</v>
      </c>
      <c r="BW17" s="65">
        <v>94</v>
      </c>
      <c r="BX17" s="65">
        <v>5.8</v>
      </c>
      <c r="BY17" s="65">
        <v>193</v>
      </c>
      <c r="BZ17" s="65">
        <v>230</v>
      </c>
      <c r="CA17" s="65">
        <v>21</v>
      </c>
      <c r="CB17" s="66">
        <v>58</v>
      </c>
      <c r="CC17" s="67">
        <f>9696*6*Tabulka1[[#This Row],[K8_1_VzdalenostObsluzneKomunikace_Hranice]]</f>
        <v>116352</v>
      </c>
      <c r="CD17" s="65">
        <f>62500*Tabulka1[[#This Row],[VYMERA]]/10000*0.4</f>
        <v>11507.5</v>
      </c>
      <c r="CE17" s="65">
        <f>3065*Tabulka1[[#This Row],[K8_1_VzdalenostObsluzneKomunikace_Hranice]]</f>
        <v>6130</v>
      </c>
      <c r="CF17" s="68">
        <f>2.1*Tabulka1[[#This Row],[VYMERA]]*0.4</f>
        <v>3866.5200000000004</v>
      </c>
      <c r="CG17" s="68">
        <f>10300*Tabulka1[[#This Row],[K9_1_VzdalenostVodovodu_Hranice]]</f>
        <v>6530200</v>
      </c>
      <c r="CH17" s="68">
        <f>1.45*Tabulka1[[#This Row],[VYMERA]]*0.4</f>
        <v>2669.74</v>
      </c>
      <c r="CI17" s="65">
        <f>12000*Tabulka1[[#This Row],[K9_3_VzdalenostKanalizace_Hranice]]</f>
        <v>636000</v>
      </c>
      <c r="CJ17" s="65">
        <f>1.3*Tabulka1[[#This Row],[VYMERA]]*0.4</f>
        <v>2393.5600000000004</v>
      </c>
      <c r="CK17" s="65">
        <f>4000*Tabulka1[[#This Row],[K9_2_VzdalenostPlynovodu_Hranice]]</f>
        <v>2480000</v>
      </c>
      <c r="CL17" s="65">
        <f>14.4*Tabulka1[[#This Row],[VYMERA]]*0.23*0.2</f>
        <v>3049.0272000000004</v>
      </c>
      <c r="CM17" s="67">
        <f>2500*Tabulka1[[#This Row],[K9_4_VzdalenostElektra_Elektro_Hranice]]</f>
        <v>52500</v>
      </c>
      <c r="CN17" s="66">
        <f>0.23*Tabulka1[[#This Row],[VYMERA]]*14</f>
        <v>14821.66</v>
      </c>
      <c r="CO17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23486.3472</v>
      </c>
      <c r="CP17" s="70" t="s">
        <v>124</v>
      </c>
      <c r="CQ17" s="71"/>
      <c r="CR17" s="71"/>
      <c r="CS17" s="72"/>
    </row>
    <row r="18" spans="1:97" s="54" customFormat="1" ht="18" customHeight="1" x14ac:dyDescent="0.35">
      <c r="A18" s="55">
        <v>17</v>
      </c>
      <c r="B18" s="56" t="s">
        <v>70</v>
      </c>
      <c r="C18" s="110" t="s">
        <v>71</v>
      </c>
      <c r="D18" s="56" t="s">
        <v>72</v>
      </c>
      <c r="E18" s="56" t="s">
        <v>125</v>
      </c>
      <c r="F18" s="57" t="s">
        <v>74</v>
      </c>
      <c r="G18" s="58">
        <v>2444</v>
      </c>
      <c r="H18" s="59">
        <v>1</v>
      </c>
      <c r="I18" s="59">
        <f>+Tabulka1[[#This Row],[POČET RD (BJ)]]*2.7*0.6</f>
        <v>1.62</v>
      </c>
      <c r="J18" s="59">
        <f>15463*Tabulka1[[#This Row],[POČET NOVÝCH OB]]</f>
        <v>25050.06</v>
      </c>
      <c r="K18" s="59">
        <f>+Tabulka1[[#This Row],[POČET NOVÝCH OB]]*2.7/3*19179/5</f>
        <v>5592.5964000000004</v>
      </c>
      <c r="L18" s="59">
        <f>3100*Tabulka1[[#This Row],[POČET RD (BJ)]]</f>
        <v>3100</v>
      </c>
      <c r="M18" s="59">
        <f>+Tabulka1[[#This Row],[RUD ZA ROK]]+Tabulka1[[#This Row],[DĚTI ŠKOLKA]]+Tabulka1[[#This Row],[SVĚŘENÉ DANĚ]]</f>
        <v>33742.6564</v>
      </c>
      <c r="N18" s="59">
        <f>11000*Tabulka1[[#This Row],[POČET RD (BJ)]]*2.7</f>
        <v>29700.000000000004</v>
      </c>
      <c r="O18" s="59">
        <f>+(Tabulka1[[#This Row],[POČET NOVÝCH OB]]*2.7/3/5*600000)+(17000*Tabulka1[[#This Row],[POČET NOVÝCH OB]])</f>
        <v>202500.00000000003</v>
      </c>
      <c r="P18" s="60">
        <f>+(7.7-Tabulka1[[#This Row],[P1_Bydleni]])*100+810</f>
        <v>1150</v>
      </c>
      <c r="Q18" s="61">
        <f>+Tabulka1[[#This Row],[POČET RD (BJ)]]*250</f>
        <v>250</v>
      </c>
      <c r="R18" s="126">
        <v>0</v>
      </c>
      <c r="S18" s="126">
        <v>1</v>
      </c>
      <c r="T18" s="126">
        <v>1</v>
      </c>
      <c r="U18" s="131" t="s">
        <v>234</v>
      </c>
      <c r="V18" s="62">
        <v>4.3</v>
      </c>
      <c r="W18" s="63">
        <v>7</v>
      </c>
      <c r="X18" s="64">
        <v>14.4</v>
      </c>
      <c r="Y18" s="64">
        <v>8</v>
      </c>
      <c r="Z18" s="64">
        <v>10.4</v>
      </c>
      <c r="AA18" s="64">
        <v>6</v>
      </c>
      <c r="AB18" s="64">
        <v>6.8</v>
      </c>
      <c r="AC18" s="64">
        <v>5</v>
      </c>
      <c r="AD18" s="64">
        <v>0.39</v>
      </c>
      <c r="AE18" s="64">
        <v>10</v>
      </c>
      <c r="AF18" s="64" t="s">
        <v>75</v>
      </c>
      <c r="AG18" s="64">
        <v>0.1</v>
      </c>
      <c r="AH18" s="64">
        <v>4.4000000000000004</v>
      </c>
      <c r="AI18" s="64">
        <v>10</v>
      </c>
      <c r="AJ18" s="64">
        <v>0</v>
      </c>
      <c r="AK18" s="64">
        <v>10</v>
      </c>
      <c r="AL18" s="64">
        <v>185</v>
      </c>
      <c r="AM18" s="64">
        <v>50</v>
      </c>
      <c r="AN18" s="64">
        <v>2</v>
      </c>
      <c r="AO18" s="64">
        <v>622</v>
      </c>
      <c r="AP18" s="64">
        <v>1392</v>
      </c>
      <c r="AQ18" s="64">
        <v>3</v>
      </c>
      <c r="AR18" s="64">
        <v>2325</v>
      </c>
      <c r="AS18" s="64">
        <v>3366</v>
      </c>
      <c r="AT18" s="64">
        <v>519</v>
      </c>
      <c r="AU18" s="64">
        <v>1310</v>
      </c>
      <c r="AV18" s="64">
        <v>2.6</v>
      </c>
      <c r="AW18" s="64">
        <v>233</v>
      </c>
      <c r="AX18" s="64">
        <v>1063</v>
      </c>
      <c r="AY18" s="64">
        <v>0</v>
      </c>
      <c r="AZ18" s="64">
        <v>3090</v>
      </c>
      <c r="BA18" s="64">
        <v>4126</v>
      </c>
      <c r="BB18" s="64">
        <v>3</v>
      </c>
      <c r="BC18" s="64">
        <v>258</v>
      </c>
      <c r="BD18" s="64">
        <v>1081</v>
      </c>
      <c r="BE18" s="64">
        <v>3</v>
      </c>
      <c r="BF18" s="64">
        <v>275</v>
      </c>
      <c r="BG18" s="64">
        <v>1081</v>
      </c>
      <c r="BH18" s="64">
        <v>6.8</v>
      </c>
      <c r="BI18" s="64">
        <v>919203</v>
      </c>
      <c r="BJ18" s="64">
        <v>7</v>
      </c>
      <c r="BK18" s="64">
        <v>7.1</v>
      </c>
      <c r="BL18" s="64">
        <v>9.5</v>
      </c>
      <c r="BM18" s="64">
        <v>2</v>
      </c>
      <c r="BN18" s="64">
        <v>26</v>
      </c>
      <c r="BO18" s="64">
        <v>0</v>
      </c>
      <c r="BP18" s="64">
        <v>796</v>
      </c>
      <c r="BQ18" s="64">
        <v>826</v>
      </c>
      <c r="BR18" s="64">
        <v>0</v>
      </c>
      <c r="BS18" s="65">
        <v>782</v>
      </c>
      <c r="BT18" s="65">
        <v>812</v>
      </c>
      <c r="BU18" s="65">
        <v>10</v>
      </c>
      <c r="BV18" s="65">
        <v>0</v>
      </c>
      <c r="BW18" s="65">
        <v>25</v>
      </c>
      <c r="BX18" s="65">
        <v>5</v>
      </c>
      <c r="BY18" s="65">
        <v>291</v>
      </c>
      <c r="BZ18" s="65">
        <v>321</v>
      </c>
      <c r="CA18" s="65">
        <v>0</v>
      </c>
      <c r="CB18" s="66">
        <v>28</v>
      </c>
      <c r="CC18" s="67">
        <f>9696*6*Tabulka1[[#This Row],[K8_1_VzdalenostObsluzneKomunikace_Hranice]]</f>
        <v>116352</v>
      </c>
      <c r="CD18" s="65">
        <f>62500*Tabulka1[[#This Row],[VYMERA]]/10000*0.4</f>
        <v>6110</v>
      </c>
      <c r="CE18" s="65">
        <f>3065*Tabulka1[[#This Row],[K8_1_VzdalenostObsluzneKomunikace_Hranice]]</f>
        <v>6130</v>
      </c>
      <c r="CF18" s="68">
        <f>2.1*Tabulka1[[#This Row],[VYMERA]]*0.4</f>
        <v>2052.9600000000005</v>
      </c>
      <c r="CG18" s="68">
        <f>10300*Tabulka1[[#This Row],[K9_1_VzdalenostVodovodu_Hranice]]</f>
        <v>8198800</v>
      </c>
      <c r="CH18" s="68">
        <f>1.45*Tabulka1[[#This Row],[VYMERA]]*0.4</f>
        <v>1417.52</v>
      </c>
      <c r="CI18" s="65">
        <f>12000*Tabulka1[[#This Row],[K9_3_VzdalenostKanalizace_Hranice]]</f>
        <v>0</v>
      </c>
      <c r="CJ18" s="65">
        <f>1.3*Tabulka1[[#This Row],[VYMERA]]*0.4</f>
        <v>1270.8800000000001</v>
      </c>
      <c r="CK18" s="65">
        <f>4000*Tabulka1[[#This Row],[K9_2_VzdalenostPlynovodu_Hranice]]</f>
        <v>3128000</v>
      </c>
      <c r="CL18" s="65">
        <f>14.4*Tabulka1[[#This Row],[VYMERA]]*0.23*0.2</f>
        <v>1618.9056</v>
      </c>
      <c r="CM18" s="67">
        <f>2500*Tabulka1[[#This Row],[K9_4_VzdalenostElektra_Elektro_Hranice]]</f>
        <v>0</v>
      </c>
      <c r="CN18" s="66">
        <f>0.23*Tabulka1[[#This Row],[VYMERA]]*14</f>
        <v>7869.68</v>
      </c>
      <c r="CO18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12470.265600000001</v>
      </c>
      <c r="CP18" s="70"/>
      <c r="CQ18" s="71"/>
      <c r="CR18" s="71" t="s">
        <v>126</v>
      </c>
      <c r="CS18" s="72" t="s">
        <v>127</v>
      </c>
    </row>
    <row r="19" spans="1:97" s="54" customFormat="1" ht="18" customHeight="1" x14ac:dyDescent="0.35">
      <c r="A19" s="55">
        <v>18</v>
      </c>
      <c r="B19" s="56" t="s">
        <v>70</v>
      </c>
      <c r="C19" s="110" t="s">
        <v>78</v>
      </c>
      <c r="D19" s="56" t="s">
        <v>72</v>
      </c>
      <c r="E19" s="56" t="s">
        <v>128</v>
      </c>
      <c r="F19" s="57" t="s">
        <v>80</v>
      </c>
      <c r="G19" s="58">
        <v>64904</v>
      </c>
      <c r="H19" s="59">
        <f>+Tabulka1[[#This Row],[VYMERA]]*0.8/1000</f>
        <v>51.923200000000001</v>
      </c>
      <c r="I19" s="59">
        <f>+Tabulka1[[#This Row],[POČET RD (BJ)]]*2.7*0.6</f>
        <v>84.115583999999998</v>
      </c>
      <c r="J19" s="59">
        <f>15463*Tabulka1[[#This Row],[POČET NOVÝCH OB]]</f>
        <v>1300679.2753919999</v>
      </c>
      <c r="K19" s="59">
        <f>+Tabulka1[[#This Row],[POČET NOVÝCH OB]]*2.7/3*19179/5</f>
        <v>290385.50139648002</v>
      </c>
      <c r="L19" s="59">
        <f>3100*Tabulka1[[#This Row],[POČET RD (BJ)]]</f>
        <v>160961.92000000001</v>
      </c>
      <c r="M19" s="59">
        <f>+Tabulka1[[#This Row],[RUD ZA ROK]]+Tabulka1[[#This Row],[DĚTI ŠKOLKA]]+Tabulka1[[#This Row],[SVĚŘENÉ DANĚ]]</f>
        <v>1752026.6967884798</v>
      </c>
      <c r="N19" s="59">
        <f>11000*Tabulka1[[#This Row],[POČET RD (BJ)]]*2.7</f>
        <v>1542119.0400000003</v>
      </c>
      <c r="O19" s="59">
        <f>+(Tabulka1[[#This Row],[POČET NOVÝCH OB]]*2.7/3/5*600000)+(17000*Tabulka1[[#This Row],[POČET NOVÝCH OB]])</f>
        <v>10514448</v>
      </c>
      <c r="P19" s="60">
        <f>+(7.7-Tabulka1[[#This Row],[P1_Bydleni]])*100+810</f>
        <v>1050</v>
      </c>
      <c r="Q19" s="61">
        <f>+Tabulka1[[#This Row],[POČET RD (BJ)]]*250</f>
        <v>12980.800000000001</v>
      </c>
      <c r="R19" s="126">
        <v>0</v>
      </c>
      <c r="S19" s="131" t="s">
        <v>383</v>
      </c>
      <c r="T19" s="131" t="s">
        <v>383</v>
      </c>
      <c r="U19" s="131" t="s">
        <v>383</v>
      </c>
      <c r="V19" s="62">
        <v>5.3</v>
      </c>
      <c r="W19" s="63">
        <v>7</v>
      </c>
      <c r="X19" s="64">
        <v>14.5</v>
      </c>
      <c r="Y19" s="64">
        <v>7</v>
      </c>
      <c r="Z19" s="64">
        <v>10.7</v>
      </c>
      <c r="AA19" s="64">
        <v>5</v>
      </c>
      <c r="AB19" s="64">
        <v>7.2</v>
      </c>
      <c r="AC19" s="64">
        <v>4</v>
      </c>
      <c r="AD19" s="64">
        <v>0.42</v>
      </c>
      <c r="AE19" s="64">
        <v>10</v>
      </c>
      <c r="AF19" s="64" t="s">
        <v>75</v>
      </c>
      <c r="AG19" s="64">
        <v>1.2</v>
      </c>
      <c r="AH19" s="64">
        <v>8.9</v>
      </c>
      <c r="AI19" s="64">
        <v>10</v>
      </c>
      <c r="AJ19" s="64">
        <v>0.4</v>
      </c>
      <c r="AK19" s="64">
        <v>8.1999999999999993</v>
      </c>
      <c r="AL19" s="64">
        <v>78</v>
      </c>
      <c r="AM19" s="64">
        <v>351</v>
      </c>
      <c r="AN19" s="64">
        <v>5.7</v>
      </c>
      <c r="AO19" s="64">
        <v>281</v>
      </c>
      <c r="AP19" s="64">
        <v>534</v>
      </c>
      <c r="AQ19" s="64">
        <v>7.3</v>
      </c>
      <c r="AR19" s="64">
        <v>2364</v>
      </c>
      <c r="AS19" s="64">
        <v>2118</v>
      </c>
      <c r="AT19" s="64">
        <v>193</v>
      </c>
      <c r="AU19" s="64">
        <v>444</v>
      </c>
      <c r="AV19" s="64">
        <v>5.5</v>
      </c>
      <c r="AW19" s="64">
        <v>28</v>
      </c>
      <c r="AX19" s="64">
        <v>289</v>
      </c>
      <c r="AY19" s="64">
        <v>0</v>
      </c>
      <c r="AZ19" s="64">
        <v>3161</v>
      </c>
      <c r="BA19" s="64">
        <v>2894</v>
      </c>
      <c r="BB19" s="64">
        <v>6.4</v>
      </c>
      <c r="BC19" s="64">
        <v>25</v>
      </c>
      <c r="BD19" s="64">
        <v>295</v>
      </c>
      <c r="BE19" s="64">
        <v>5</v>
      </c>
      <c r="BF19" s="64">
        <v>20</v>
      </c>
      <c r="BG19" s="64">
        <v>311</v>
      </c>
      <c r="BH19" s="64">
        <v>7.3</v>
      </c>
      <c r="BI19" s="64">
        <v>989764</v>
      </c>
      <c r="BJ19" s="64">
        <v>8.5</v>
      </c>
      <c r="BK19" s="64">
        <v>5.3</v>
      </c>
      <c r="BL19" s="64">
        <v>8.1</v>
      </c>
      <c r="BM19" s="64">
        <v>3</v>
      </c>
      <c r="BN19" s="64">
        <v>84</v>
      </c>
      <c r="BO19" s="64">
        <v>7.2</v>
      </c>
      <c r="BP19" s="64">
        <v>18</v>
      </c>
      <c r="BQ19" s="64">
        <v>218</v>
      </c>
      <c r="BR19" s="64">
        <v>6.7</v>
      </c>
      <c r="BS19" s="65">
        <v>24</v>
      </c>
      <c r="BT19" s="65">
        <v>227</v>
      </c>
      <c r="BU19" s="65">
        <v>6.9</v>
      </c>
      <c r="BV19" s="65">
        <v>19</v>
      </c>
      <c r="BW19" s="65">
        <v>221</v>
      </c>
      <c r="BX19" s="65">
        <v>4.5999999999999996</v>
      </c>
      <c r="BY19" s="65">
        <v>177</v>
      </c>
      <c r="BZ19" s="65">
        <v>319</v>
      </c>
      <c r="CA19" s="65">
        <v>18</v>
      </c>
      <c r="CB19" s="66">
        <v>149</v>
      </c>
      <c r="CC19" s="67">
        <f>9696*6*Tabulka1[[#This Row],[K8_1_VzdalenostObsluzneKomunikace_Hranice]]</f>
        <v>174528</v>
      </c>
      <c r="CD19" s="65">
        <f>62500*Tabulka1[[#This Row],[VYMERA]]/10000*0.4</f>
        <v>162260</v>
      </c>
      <c r="CE19" s="65">
        <f>3065*Tabulka1[[#This Row],[K8_1_VzdalenostObsluzneKomunikace_Hranice]]</f>
        <v>9195</v>
      </c>
      <c r="CF19" s="68">
        <f>2.1*Tabulka1[[#This Row],[VYMERA]]*0.4</f>
        <v>54519.360000000001</v>
      </c>
      <c r="CG19" s="68">
        <f>10300*Tabulka1[[#This Row],[K9_1_VzdalenostVodovodu_Hranice]]</f>
        <v>185400</v>
      </c>
      <c r="CH19" s="68">
        <f>1.45*Tabulka1[[#This Row],[VYMERA]]*0.4</f>
        <v>37644.32</v>
      </c>
      <c r="CI19" s="65">
        <f>12000*Tabulka1[[#This Row],[K9_3_VzdalenostKanalizace_Hranice]]</f>
        <v>228000</v>
      </c>
      <c r="CJ19" s="65">
        <f>1.3*Tabulka1[[#This Row],[VYMERA]]*0.4</f>
        <v>33750.080000000002</v>
      </c>
      <c r="CK19" s="65">
        <f>4000*Tabulka1[[#This Row],[K9_2_VzdalenostPlynovodu_Hranice]]</f>
        <v>96000</v>
      </c>
      <c r="CL19" s="65">
        <f>14.4*Tabulka1[[#This Row],[VYMERA]]*0.23*0.2</f>
        <v>42992.409600000006</v>
      </c>
      <c r="CM19" s="67">
        <f>2500*Tabulka1[[#This Row],[K9_4_VzdalenostElektra_Elektro_Hranice]]</f>
        <v>45000</v>
      </c>
      <c r="CN19" s="66">
        <f>0.23*Tabulka1[[#This Row],[VYMERA]]*14</f>
        <v>208990.88</v>
      </c>
      <c r="CO19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331166.16960000002</v>
      </c>
      <c r="CP19" s="70" t="s">
        <v>129</v>
      </c>
      <c r="CQ19" s="71"/>
      <c r="CR19" s="71" t="s">
        <v>130</v>
      </c>
      <c r="CS19" s="72" t="s">
        <v>131</v>
      </c>
    </row>
    <row r="20" spans="1:97" s="54" customFormat="1" ht="18" customHeight="1" x14ac:dyDescent="0.35">
      <c r="A20" s="55">
        <v>19</v>
      </c>
      <c r="B20" s="56" t="s">
        <v>70</v>
      </c>
      <c r="C20" s="110" t="s">
        <v>78</v>
      </c>
      <c r="D20" s="56" t="s">
        <v>72</v>
      </c>
      <c r="E20" s="56" t="s">
        <v>132</v>
      </c>
      <c r="F20" s="57" t="s">
        <v>80</v>
      </c>
      <c r="G20" s="58">
        <v>16532</v>
      </c>
      <c r="H20" s="59">
        <f>+Tabulka1[[#This Row],[VYMERA]]*0.8/1000</f>
        <v>13.2256</v>
      </c>
      <c r="I20" s="59">
        <f>+Tabulka1[[#This Row],[POČET RD (BJ)]]*2.7*0.6</f>
        <v>21.425472000000003</v>
      </c>
      <c r="J20" s="59">
        <f>15463*Tabulka1[[#This Row],[POČET NOVÝCH OB]]</f>
        <v>331302.07353600004</v>
      </c>
      <c r="K20" s="59">
        <f>+Tabulka1[[#This Row],[POČET NOVÝCH OB]]*2.7/3*19179/5</f>
        <v>73965.442947840012</v>
      </c>
      <c r="L20" s="59">
        <f>3100*Tabulka1[[#This Row],[POČET RD (BJ)]]</f>
        <v>40999.360000000001</v>
      </c>
      <c r="M20" s="59">
        <f>+Tabulka1[[#This Row],[RUD ZA ROK]]+Tabulka1[[#This Row],[DĚTI ŠKOLKA]]+Tabulka1[[#This Row],[SVĚŘENÉ DANĚ]]</f>
        <v>446266.87648384005</v>
      </c>
      <c r="N20" s="59">
        <f>11000*Tabulka1[[#This Row],[POČET RD (BJ)]]*2.7</f>
        <v>392800.32000000007</v>
      </c>
      <c r="O20" s="59">
        <f>+(Tabulka1[[#This Row],[POČET NOVÝCH OB]]*2.7/3/5*600000)+(17000*Tabulka1[[#This Row],[POČET NOVÝCH OB]])</f>
        <v>2678184.0000000005</v>
      </c>
      <c r="P20" s="60">
        <f>+(7.7-Tabulka1[[#This Row],[P1_Bydleni]])*100+810</f>
        <v>1020</v>
      </c>
      <c r="Q20" s="61">
        <f>+Tabulka1[[#This Row],[POČET RD (BJ)]]*250</f>
        <v>3306.4</v>
      </c>
      <c r="R20" s="126">
        <v>0</v>
      </c>
      <c r="S20" s="131" t="s">
        <v>384</v>
      </c>
      <c r="T20" s="131" t="s">
        <v>384</v>
      </c>
      <c r="U20" s="131" t="s">
        <v>384</v>
      </c>
      <c r="V20" s="62">
        <v>5.6</v>
      </c>
      <c r="W20" s="63">
        <v>7</v>
      </c>
      <c r="X20" s="64">
        <v>14.5</v>
      </c>
      <c r="Y20" s="64">
        <v>7</v>
      </c>
      <c r="Z20" s="64">
        <v>10.6</v>
      </c>
      <c r="AA20" s="64">
        <v>5</v>
      </c>
      <c r="AB20" s="64">
        <v>7.1</v>
      </c>
      <c r="AC20" s="64">
        <v>4</v>
      </c>
      <c r="AD20" s="64">
        <v>0.41</v>
      </c>
      <c r="AE20" s="64">
        <v>10</v>
      </c>
      <c r="AF20" s="64" t="s">
        <v>75</v>
      </c>
      <c r="AG20" s="64">
        <v>3.6</v>
      </c>
      <c r="AH20" s="64">
        <v>18.399999999999999</v>
      </c>
      <c r="AI20" s="64">
        <v>10</v>
      </c>
      <c r="AJ20" s="64">
        <v>0</v>
      </c>
      <c r="AK20" s="64">
        <v>8.8000000000000007</v>
      </c>
      <c r="AL20" s="64">
        <v>379</v>
      </c>
      <c r="AM20" s="64">
        <v>338</v>
      </c>
      <c r="AN20" s="64">
        <v>4.5</v>
      </c>
      <c r="AO20" s="64">
        <v>789</v>
      </c>
      <c r="AP20" s="64">
        <v>703</v>
      </c>
      <c r="AQ20" s="64">
        <v>7</v>
      </c>
      <c r="AR20" s="64">
        <v>2303</v>
      </c>
      <c r="AS20" s="64">
        <v>2260</v>
      </c>
      <c r="AT20" s="64">
        <v>689</v>
      </c>
      <c r="AU20" s="64">
        <v>604</v>
      </c>
      <c r="AV20" s="64">
        <v>7.8</v>
      </c>
      <c r="AW20" s="64">
        <v>424</v>
      </c>
      <c r="AX20" s="64">
        <v>351</v>
      </c>
      <c r="AY20" s="64">
        <v>0</v>
      </c>
      <c r="AZ20" s="64">
        <v>3044</v>
      </c>
      <c r="BA20" s="64">
        <v>3015</v>
      </c>
      <c r="BB20" s="64">
        <v>7.2</v>
      </c>
      <c r="BC20" s="64">
        <v>446</v>
      </c>
      <c r="BD20" s="64">
        <v>372</v>
      </c>
      <c r="BE20" s="64">
        <v>5</v>
      </c>
      <c r="BF20" s="64">
        <v>463</v>
      </c>
      <c r="BG20" s="64">
        <v>389</v>
      </c>
      <c r="BH20" s="64">
        <v>7.6</v>
      </c>
      <c r="BI20" s="64">
        <v>1006390</v>
      </c>
      <c r="BJ20" s="64">
        <v>6.9</v>
      </c>
      <c r="BK20" s="64">
        <v>6</v>
      </c>
      <c r="BL20" s="64">
        <v>6.8</v>
      </c>
      <c r="BM20" s="64">
        <v>19</v>
      </c>
      <c r="BN20" s="64">
        <v>112</v>
      </c>
      <c r="BO20" s="64">
        <v>7.9</v>
      </c>
      <c r="BP20" s="64">
        <v>77</v>
      </c>
      <c r="BQ20" s="64">
        <v>114</v>
      </c>
      <c r="BR20" s="64">
        <v>8</v>
      </c>
      <c r="BS20" s="65">
        <v>73</v>
      </c>
      <c r="BT20" s="65">
        <v>108</v>
      </c>
      <c r="BU20" s="65">
        <v>7.8</v>
      </c>
      <c r="BV20" s="65">
        <v>77</v>
      </c>
      <c r="BW20" s="65">
        <v>115</v>
      </c>
      <c r="BX20" s="65">
        <v>4.9000000000000004</v>
      </c>
      <c r="BY20" s="65">
        <v>187</v>
      </c>
      <c r="BZ20" s="65">
        <v>351</v>
      </c>
      <c r="CA20" s="65">
        <v>18</v>
      </c>
      <c r="CB20" s="66">
        <v>107</v>
      </c>
      <c r="CC20" s="67">
        <f>9696*6*Tabulka1[[#This Row],[K8_1_VzdalenostObsluzneKomunikace_Hranice]]</f>
        <v>1105344</v>
      </c>
      <c r="CD20" s="65">
        <f>62500*Tabulka1[[#This Row],[VYMERA]]/10000*0.4</f>
        <v>41330</v>
      </c>
      <c r="CE20" s="65">
        <f>3065*Tabulka1[[#This Row],[K8_1_VzdalenostObsluzneKomunikace_Hranice]]</f>
        <v>58235</v>
      </c>
      <c r="CF20" s="68">
        <f>2.1*Tabulka1[[#This Row],[VYMERA]]*0.4</f>
        <v>13886.880000000003</v>
      </c>
      <c r="CG20" s="68">
        <f>10300*Tabulka1[[#This Row],[K9_1_VzdalenostVodovodu_Hranice]]</f>
        <v>793100</v>
      </c>
      <c r="CH20" s="68">
        <f>1.45*Tabulka1[[#This Row],[VYMERA]]*0.4</f>
        <v>9588.56</v>
      </c>
      <c r="CI20" s="65">
        <f>12000*Tabulka1[[#This Row],[K9_3_VzdalenostKanalizace_Hranice]]</f>
        <v>924000</v>
      </c>
      <c r="CJ20" s="65">
        <f>1.3*Tabulka1[[#This Row],[VYMERA]]*0.4</f>
        <v>8596.6400000000012</v>
      </c>
      <c r="CK20" s="65">
        <f>4000*Tabulka1[[#This Row],[K9_2_VzdalenostPlynovodu_Hranice]]</f>
        <v>292000</v>
      </c>
      <c r="CL20" s="65">
        <f>14.4*Tabulka1[[#This Row],[VYMERA]]*0.23*0.2</f>
        <v>10950.796800000002</v>
      </c>
      <c r="CM20" s="67">
        <f>2500*Tabulka1[[#This Row],[K9_4_VzdalenostElektra_Elektro_Hranice]]</f>
        <v>45000</v>
      </c>
      <c r="CN20" s="66">
        <f>0.23*Tabulka1[[#This Row],[VYMERA]]*14</f>
        <v>53233.04</v>
      </c>
      <c r="CO20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84352.876799999998</v>
      </c>
      <c r="CP20" s="70" t="s">
        <v>133</v>
      </c>
      <c r="CQ20" s="71"/>
      <c r="CR20" s="71" t="s">
        <v>134</v>
      </c>
      <c r="CS20" s="72" t="s">
        <v>135</v>
      </c>
    </row>
    <row r="21" spans="1:97" s="54" customFormat="1" ht="18" customHeight="1" x14ac:dyDescent="0.35">
      <c r="A21" s="55">
        <v>20</v>
      </c>
      <c r="B21" s="56" t="s">
        <v>70</v>
      </c>
      <c r="C21" s="110" t="s">
        <v>78</v>
      </c>
      <c r="D21" s="56" t="s">
        <v>72</v>
      </c>
      <c r="E21" s="56" t="s">
        <v>136</v>
      </c>
      <c r="F21" s="57" t="s">
        <v>80</v>
      </c>
      <c r="G21" s="58">
        <v>2143</v>
      </c>
      <c r="H21" s="59">
        <v>1</v>
      </c>
      <c r="I21" s="59">
        <f>+Tabulka1[[#This Row],[POČET RD (BJ)]]*2.7*0.6</f>
        <v>1.62</v>
      </c>
      <c r="J21" s="59">
        <f>15463*Tabulka1[[#This Row],[POČET NOVÝCH OB]]</f>
        <v>25050.06</v>
      </c>
      <c r="K21" s="59">
        <f>+Tabulka1[[#This Row],[POČET NOVÝCH OB]]*2.7/3*19179/5</f>
        <v>5592.5964000000004</v>
      </c>
      <c r="L21" s="59">
        <f>3100*Tabulka1[[#This Row],[POČET RD (BJ)]]</f>
        <v>3100</v>
      </c>
      <c r="M21" s="59">
        <f>+Tabulka1[[#This Row],[RUD ZA ROK]]+Tabulka1[[#This Row],[DĚTI ŠKOLKA]]+Tabulka1[[#This Row],[SVĚŘENÉ DANĚ]]</f>
        <v>33742.6564</v>
      </c>
      <c r="N21" s="59">
        <f>11000*Tabulka1[[#This Row],[POČET RD (BJ)]]*2.7</f>
        <v>29700.000000000004</v>
      </c>
      <c r="O21" s="59">
        <f>+(Tabulka1[[#This Row],[POČET NOVÝCH OB]]*2.7/3/5*600000)+(17000*Tabulka1[[#This Row],[POČET NOVÝCH OB]])</f>
        <v>202500.00000000003</v>
      </c>
      <c r="P21" s="60">
        <f>+(7.7-Tabulka1[[#This Row],[P1_Bydleni]])*100+810</f>
        <v>1160</v>
      </c>
      <c r="Q21" s="61">
        <f>+Tabulka1[[#This Row],[POČET RD (BJ)]]*250</f>
        <v>250</v>
      </c>
      <c r="R21" s="126">
        <v>0</v>
      </c>
      <c r="S21" s="126">
        <v>1</v>
      </c>
      <c r="T21" s="126">
        <v>1</v>
      </c>
      <c r="U21" s="131" t="s">
        <v>234</v>
      </c>
      <c r="V21" s="62">
        <v>4.2</v>
      </c>
      <c r="W21" s="63">
        <v>7</v>
      </c>
      <c r="X21" s="64">
        <v>14.4</v>
      </c>
      <c r="Y21" s="64">
        <v>8</v>
      </c>
      <c r="Z21" s="64">
        <v>10.4</v>
      </c>
      <c r="AA21" s="64">
        <v>6</v>
      </c>
      <c r="AB21" s="64">
        <v>6.8</v>
      </c>
      <c r="AC21" s="64">
        <v>5</v>
      </c>
      <c r="AD21" s="64">
        <v>0.39</v>
      </c>
      <c r="AE21" s="64">
        <v>10</v>
      </c>
      <c r="AF21" s="64" t="s">
        <v>75</v>
      </c>
      <c r="AG21" s="64">
        <v>0</v>
      </c>
      <c r="AH21" s="64">
        <v>2</v>
      </c>
      <c r="AI21" s="64">
        <v>10</v>
      </c>
      <c r="AJ21" s="64">
        <v>0</v>
      </c>
      <c r="AK21" s="64">
        <v>10</v>
      </c>
      <c r="AL21" s="64">
        <v>144</v>
      </c>
      <c r="AM21" s="64">
        <v>108</v>
      </c>
      <c r="AN21" s="64">
        <v>2</v>
      </c>
      <c r="AO21" s="64">
        <v>476</v>
      </c>
      <c r="AP21" s="64">
        <v>1444</v>
      </c>
      <c r="AQ21" s="64">
        <v>3</v>
      </c>
      <c r="AR21" s="64">
        <v>2552</v>
      </c>
      <c r="AS21" s="64">
        <v>3378</v>
      </c>
      <c r="AT21" s="64">
        <v>392</v>
      </c>
      <c r="AU21" s="64">
        <v>1358</v>
      </c>
      <c r="AV21" s="64">
        <v>2</v>
      </c>
      <c r="AW21" s="64">
        <v>205</v>
      </c>
      <c r="AX21" s="64">
        <v>1099</v>
      </c>
      <c r="AY21" s="64">
        <v>0</v>
      </c>
      <c r="AZ21" s="64">
        <v>3349</v>
      </c>
      <c r="BA21" s="64">
        <v>4129</v>
      </c>
      <c r="BB21" s="64">
        <v>3</v>
      </c>
      <c r="BC21" s="64">
        <v>213</v>
      </c>
      <c r="BD21" s="64">
        <v>1119</v>
      </c>
      <c r="BE21" s="64">
        <v>3</v>
      </c>
      <c r="BF21" s="64">
        <v>207</v>
      </c>
      <c r="BG21" s="64">
        <v>1120</v>
      </c>
      <c r="BH21" s="64">
        <v>6.2</v>
      </c>
      <c r="BI21" s="64">
        <v>960285</v>
      </c>
      <c r="BJ21" s="64">
        <v>7.3</v>
      </c>
      <c r="BK21" s="64">
        <v>6.2</v>
      </c>
      <c r="BL21" s="64">
        <v>9.6</v>
      </c>
      <c r="BM21" s="64">
        <v>1</v>
      </c>
      <c r="BN21" s="64">
        <v>27</v>
      </c>
      <c r="BO21" s="64">
        <v>0</v>
      </c>
      <c r="BP21" s="64">
        <v>824</v>
      </c>
      <c r="BQ21" s="64">
        <v>858</v>
      </c>
      <c r="BR21" s="64">
        <v>0</v>
      </c>
      <c r="BS21" s="65">
        <v>810</v>
      </c>
      <c r="BT21" s="65">
        <v>844</v>
      </c>
      <c r="BU21" s="65">
        <v>9.6999999999999993</v>
      </c>
      <c r="BV21" s="65">
        <v>15</v>
      </c>
      <c r="BW21" s="65">
        <v>39</v>
      </c>
      <c r="BX21" s="65">
        <v>5</v>
      </c>
      <c r="BY21" s="65">
        <v>333</v>
      </c>
      <c r="BZ21" s="65">
        <v>366</v>
      </c>
      <c r="CA21" s="65">
        <v>0</v>
      </c>
      <c r="CB21" s="66">
        <v>26</v>
      </c>
      <c r="CC21" s="67">
        <f>9696*6*Tabulka1[[#This Row],[K8_1_VzdalenostObsluzneKomunikace_Hranice]]</f>
        <v>58176</v>
      </c>
      <c r="CD21" s="65">
        <f>62500*Tabulka1[[#This Row],[VYMERA]]/10000*0.4</f>
        <v>5357.5</v>
      </c>
      <c r="CE21" s="65">
        <f>3065*Tabulka1[[#This Row],[K8_1_VzdalenostObsluzneKomunikace_Hranice]]</f>
        <v>3065</v>
      </c>
      <c r="CF21" s="68">
        <f>2.1*Tabulka1[[#This Row],[VYMERA]]*0.4</f>
        <v>1800.1200000000001</v>
      </c>
      <c r="CG21" s="68">
        <f>10300*Tabulka1[[#This Row],[K9_1_VzdalenostVodovodu_Hranice]]</f>
        <v>8487200</v>
      </c>
      <c r="CH21" s="68">
        <f>1.45*Tabulka1[[#This Row],[VYMERA]]*0.4</f>
        <v>1242.94</v>
      </c>
      <c r="CI21" s="65">
        <f>12000*Tabulka1[[#This Row],[K9_3_VzdalenostKanalizace_Hranice]]</f>
        <v>180000</v>
      </c>
      <c r="CJ21" s="65">
        <f>1.3*Tabulka1[[#This Row],[VYMERA]]*0.4</f>
        <v>1114.3600000000001</v>
      </c>
      <c r="CK21" s="65">
        <f>4000*Tabulka1[[#This Row],[K9_2_VzdalenostPlynovodu_Hranice]]</f>
        <v>3240000</v>
      </c>
      <c r="CL21" s="65">
        <f>14.4*Tabulka1[[#This Row],[VYMERA]]*0.23*0.2</f>
        <v>1419.5232000000003</v>
      </c>
      <c r="CM21" s="67">
        <f>2500*Tabulka1[[#This Row],[K9_4_VzdalenostElektra_Elektro_Hranice]]</f>
        <v>0</v>
      </c>
      <c r="CN21" s="66">
        <f>0.23*Tabulka1[[#This Row],[VYMERA]]*14</f>
        <v>6900.4600000000009</v>
      </c>
      <c r="CO21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10934.443200000002</v>
      </c>
      <c r="CP21" s="70"/>
      <c r="CQ21" s="71"/>
      <c r="CR21" s="71" t="s">
        <v>137</v>
      </c>
      <c r="CS21" s="72" t="s">
        <v>138</v>
      </c>
    </row>
    <row r="22" spans="1:97" s="54" customFormat="1" ht="18" customHeight="1" x14ac:dyDescent="0.35">
      <c r="A22" s="55">
        <v>21</v>
      </c>
      <c r="B22" s="56" t="s">
        <v>139</v>
      </c>
      <c r="C22" s="110" t="s">
        <v>78</v>
      </c>
      <c r="D22" s="56" t="s">
        <v>112</v>
      </c>
      <c r="E22" s="56" t="s">
        <v>140</v>
      </c>
      <c r="F22" s="57" t="s">
        <v>80</v>
      </c>
      <c r="G22" s="58">
        <v>1758</v>
      </c>
      <c r="H22" s="59">
        <v>8</v>
      </c>
      <c r="I22" s="59">
        <f>+Tabulka1[[#This Row],[POČET RD (BJ)]]*2.7*0.6</f>
        <v>12.96</v>
      </c>
      <c r="J22" s="59">
        <f>15463*Tabulka1[[#This Row],[POČET NOVÝCH OB]]</f>
        <v>200400.48</v>
      </c>
      <c r="K22" s="59">
        <f>+Tabulka1[[#This Row],[POČET NOVÝCH OB]]*2.7/3*19179/5</f>
        <v>44740.771200000003</v>
      </c>
      <c r="L22" s="59">
        <f>3100*Tabulka1[[#This Row],[POČET RD (BJ)]]</f>
        <v>24800</v>
      </c>
      <c r="M22" s="59">
        <f>+Tabulka1[[#This Row],[RUD ZA ROK]]+Tabulka1[[#This Row],[DĚTI ŠKOLKA]]+Tabulka1[[#This Row],[SVĚŘENÉ DANĚ]]</f>
        <v>269941.2512</v>
      </c>
      <c r="N22" s="59">
        <f>11000*Tabulka1[[#This Row],[POČET RD (BJ)]]*2.7</f>
        <v>237600.00000000003</v>
      </c>
      <c r="O22" s="59">
        <f>+(Tabulka1[[#This Row],[POČET NOVÝCH OB]]*2.7/3/5*600000)+(17000*Tabulka1[[#This Row],[POČET NOVÝCH OB]])</f>
        <v>1620000.0000000002</v>
      </c>
      <c r="P22" s="60">
        <f>+(7.7-Tabulka1[[#This Row],[P1_Bydleni]])*100+810</f>
        <v>970</v>
      </c>
      <c r="Q22" s="61">
        <f>+Tabulka1[[#This Row],[POČET RD (BJ)]]*250</f>
        <v>2000</v>
      </c>
      <c r="R22" s="126" t="s">
        <v>376</v>
      </c>
      <c r="S22" s="131" t="s">
        <v>385</v>
      </c>
      <c r="T22" s="131" t="s">
        <v>385</v>
      </c>
      <c r="U22" s="131" t="s">
        <v>385</v>
      </c>
      <c r="V22" s="62">
        <v>6.1</v>
      </c>
      <c r="W22" s="63">
        <v>7</v>
      </c>
      <c r="X22" s="64">
        <v>14.5</v>
      </c>
      <c r="Y22" s="64">
        <v>7</v>
      </c>
      <c r="Z22" s="64">
        <v>10.6</v>
      </c>
      <c r="AA22" s="64">
        <v>5</v>
      </c>
      <c r="AB22" s="64">
        <v>7.1</v>
      </c>
      <c r="AC22" s="64">
        <v>4</v>
      </c>
      <c r="AD22" s="64">
        <v>0.41</v>
      </c>
      <c r="AE22" s="64">
        <v>10</v>
      </c>
      <c r="AF22" s="64" t="s">
        <v>75</v>
      </c>
      <c r="AG22" s="64">
        <v>4.4000000000000004</v>
      </c>
      <c r="AH22" s="64">
        <v>17.100000000000001</v>
      </c>
      <c r="AI22" s="64">
        <v>10</v>
      </c>
      <c r="AJ22" s="64">
        <v>0</v>
      </c>
      <c r="AK22" s="64">
        <v>9</v>
      </c>
      <c r="AL22" s="64">
        <v>444</v>
      </c>
      <c r="AM22" s="64">
        <v>218</v>
      </c>
      <c r="AN22" s="64">
        <v>5</v>
      </c>
      <c r="AO22" s="64">
        <v>755</v>
      </c>
      <c r="AP22" s="64">
        <v>647</v>
      </c>
      <c r="AQ22" s="64">
        <v>7</v>
      </c>
      <c r="AR22" s="64">
        <v>2063</v>
      </c>
      <c r="AS22" s="64">
        <v>2345</v>
      </c>
      <c r="AT22" s="64">
        <v>666</v>
      </c>
      <c r="AU22" s="64">
        <v>544</v>
      </c>
      <c r="AV22" s="64">
        <v>8</v>
      </c>
      <c r="AW22" s="64">
        <v>451</v>
      </c>
      <c r="AX22" s="64">
        <v>259</v>
      </c>
      <c r="AY22" s="64">
        <v>0</v>
      </c>
      <c r="AZ22" s="64">
        <v>2804</v>
      </c>
      <c r="BA22" s="64">
        <v>3110</v>
      </c>
      <c r="BB22" s="64">
        <v>7</v>
      </c>
      <c r="BC22" s="64">
        <v>469</v>
      </c>
      <c r="BD22" s="64">
        <v>283</v>
      </c>
      <c r="BE22" s="64">
        <v>5</v>
      </c>
      <c r="BF22" s="64">
        <v>487</v>
      </c>
      <c r="BG22" s="64">
        <v>300</v>
      </c>
      <c r="BH22" s="64">
        <v>4</v>
      </c>
      <c r="BI22" s="64">
        <v>793483</v>
      </c>
      <c r="BJ22" s="64">
        <v>5.9</v>
      </c>
      <c r="BK22" s="64">
        <v>6.8</v>
      </c>
      <c r="BL22" s="64">
        <v>9.8000000000000007</v>
      </c>
      <c r="BM22" s="64">
        <v>4</v>
      </c>
      <c r="BN22" s="64">
        <v>23</v>
      </c>
      <c r="BO22" s="64">
        <v>10</v>
      </c>
      <c r="BP22" s="64">
        <v>6</v>
      </c>
      <c r="BQ22" s="64">
        <v>25</v>
      </c>
      <c r="BR22" s="64">
        <v>10</v>
      </c>
      <c r="BS22" s="65">
        <v>0</v>
      </c>
      <c r="BT22" s="65">
        <v>18</v>
      </c>
      <c r="BU22" s="65">
        <v>10</v>
      </c>
      <c r="BV22" s="65">
        <v>7</v>
      </c>
      <c r="BW22" s="65">
        <v>26</v>
      </c>
      <c r="BX22" s="65">
        <v>5.6</v>
      </c>
      <c r="BY22" s="65">
        <v>218</v>
      </c>
      <c r="BZ22" s="65">
        <v>247</v>
      </c>
      <c r="CA22" s="65">
        <v>2</v>
      </c>
      <c r="CB22" s="66">
        <v>21</v>
      </c>
      <c r="CC22" s="67">
        <f>9696*6*Tabulka1[[#This Row],[K8_1_VzdalenostObsluzneKomunikace_Hranice]]</f>
        <v>232704</v>
      </c>
      <c r="CD22" s="65">
        <f>62500*Tabulka1[[#This Row],[VYMERA]]/10000*0.4</f>
        <v>4395</v>
      </c>
      <c r="CE22" s="65">
        <f>3065*Tabulka1[[#This Row],[K8_1_VzdalenostObsluzneKomunikace_Hranice]]</f>
        <v>12260</v>
      </c>
      <c r="CF22" s="68">
        <f>2.1*Tabulka1[[#This Row],[VYMERA]]*0.4</f>
        <v>1476.7200000000003</v>
      </c>
      <c r="CG22" s="68">
        <f>10300*Tabulka1[[#This Row],[K9_1_VzdalenostVodovodu_Hranice]]</f>
        <v>61800</v>
      </c>
      <c r="CH22" s="68">
        <f>1.45*Tabulka1[[#This Row],[VYMERA]]*0.4</f>
        <v>1019.64</v>
      </c>
      <c r="CI22" s="65">
        <f>12000*Tabulka1[[#This Row],[K9_3_VzdalenostKanalizace_Hranice]]</f>
        <v>84000</v>
      </c>
      <c r="CJ22" s="65">
        <f>1.3*Tabulka1[[#This Row],[VYMERA]]*0.4</f>
        <v>914.16000000000008</v>
      </c>
      <c r="CK22" s="65">
        <f>4000*Tabulka1[[#This Row],[K9_2_VzdalenostPlynovodu_Hranice]]</f>
        <v>0</v>
      </c>
      <c r="CL22" s="65">
        <f>14.4*Tabulka1[[#This Row],[VYMERA]]*0.23*0.2</f>
        <v>1164.4992</v>
      </c>
      <c r="CM22" s="67">
        <f>2500*Tabulka1[[#This Row],[K9_4_VzdalenostElektra_Elektro_Hranice]]</f>
        <v>5000</v>
      </c>
      <c r="CN22" s="66">
        <f>0.23*Tabulka1[[#This Row],[VYMERA]]*14</f>
        <v>5660.76</v>
      </c>
      <c r="CO22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8970.0192000000006</v>
      </c>
      <c r="CP22" s="70" t="s">
        <v>141</v>
      </c>
      <c r="CQ22" s="71"/>
      <c r="CR22" s="71" t="s">
        <v>142</v>
      </c>
      <c r="CS22" s="72" t="s">
        <v>143</v>
      </c>
    </row>
    <row r="23" spans="1:97" s="54" customFormat="1" ht="18" customHeight="1" x14ac:dyDescent="0.35">
      <c r="A23" s="55">
        <v>22</v>
      </c>
      <c r="B23" s="56" t="s">
        <v>70</v>
      </c>
      <c r="C23" s="110" t="s">
        <v>78</v>
      </c>
      <c r="D23" s="56" t="s">
        <v>112</v>
      </c>
      <c r="E23" s="56" t="s">
        <v>144</v>
      </c>
      <c r="F23" s="57" t="s">
        <v>80</v>
      </c>
      <c r="G23" s="58">
        <v>8601</v>
      </c>
      <c r="H23" s="59">
        <v>5</v>
      </c>
      <c r="I23" s="59">
        <f>+Tabulka1[[#This Row],[POČET RD (BJ)]]*2.7*0.6</f>
        <v>8.1</v>
      </c>
      <c r="J23" s="59">
        <f>15463*Tabulka1[[#This Row],[POČET NOVÝCH OB]]</f>
        <v>125250.29999999999</v>
      </c>
      <c r="K23" s="59">
        <f>+Tabulka1[[#This Row],[POČET NOVÝCH OB]]*2.7/3*19179/5</f>
        <v>27962.982</v>
      </c>
      <c r="L23" s="59">
        <f>3100*Tabulka1[[#This Row],[POČET RD (BJ)]]</f>
        <v>15500</v>
      </c>
      <c r="M23" s="59">
        <f>+Tabulka1[[#This Row],[RUD ZA ROK]]+Tabulka1[[#This Row],[DĚTI ŠKOLKA]]+Tabulka1[[#This Row],[SVĚŘENÉ DANĚ]]</f>
        <v>168713.28199999998</v>
      </c>
      <c r="N23" s="59">
        <f>11000*Tabulka1[[#This Row],[POČET RD (BJ)]]*2.7</f>
        <v>148500</v>
      </c>
      <c r="O23" s="59">
        <f>+(Tabulka1[[#This Row],[POČET NOVÝCH OB]]*2.7/3/5*600000)+(17000*Tabulka1[[#This Row],[POČET NOVÝCH OB]])</f>
        <v>1012500</v>
      </c>
      <c r="P23" s="60">
        <f>+(7.7-Tabulka1[[#This Row],[P1_Bydleni]])*100+810</f>
        <v>1040</v>
      </c>
      <c r="Q23" s="61">
        <f>+Tabulka1[[#This Row],[POČET RD (BJ)]]*250</f>
        <v>1250</v>
      </c>
      <c r="R23" s="126">
        <v>0</v>
      </c>
      <c r="S23" s="126">
        <v>5</v>
      </c>
      <c r="T23" s="126"/>
      <c r="U23" s="126">
        <v>5</v>
      </c>
      <c r="V23" s="62">
        <v>5.4</v>
      </c>
      <c r="W23" s="63">
        <v>7</v>
      </c>
      <c r="X23" s="64">
        <v>14.7</v>
      </c>
      <c r="Y23" s="64">
        <v>7</v>
      </c>
      <c r="Z23" s="64">
        <v>10.9</v>
      </c>
      <c r="AA23" s="64">
        <v>5</v>
      </c>
      <c r="AB23" s="64">
        <v>7.5</v>
      </c>
      <c r="AC23" s="64">
        <v>4</v>
      </c>
      <c r="AD23" s="64">
        <v>0.45</v>
      </c>
      <c r="AE23" s="64">
        <v>8.3000000000000007</v>
      </c>
      <c r="AF23" s="64" t="s">
        <v>145</v>
      </c>
      <c r="AG23" s="64">
        <v>1.1000000000000001</v>
      </c>
      <c r="AH23" s="64">
        <v>5.0999999999999996</v>
      </c>
      <c r="AI23" s="64">
        <v>10</v>
      </c>
      <c r="AJ23" s="64">
        <v>0</v>
      </c>
      <c r="AK23" s="64">
        <v>8.1</v>
      </c>
      <c r="AL23" s="64">
        <v>550</v>
      </c>
      <c r="AM23" s="64">
        <v>412</v>
      </c>
      <c r="AN23" s="64">
        <v>6</v>
      </c>
      <c r="AO23" s="64">
        <v>836</v>
      </c>
      <c r="AP23" s="64">
        <v>432</v>
      </c>
      <c r="AQ23" s="64">
        <v>7.1</v>
      </c>
      <c r="AR23" s="64">
        <v>2101</v>
      </c>
      <c r="AS23" s="64">
        <v>1782</v>
      </c>
      <c r="AT23" s="64">
        <v>746</v>
      </c>
      <c r="AU23" s="64">
        <v>438</v>
      </c>
      <c r="AV23" s="64">
        <v>4.0999999999999996</v>
      </c>
      <c r="AW23" s="64">
        <v>542</v>
      </c>
      <c r="AX23" s="64">
        <v>605</v>
      </c>
      <c r="AY23" s="64">
        <v>0</v>
      </c>
      <c r="AZ23" s="64">
        <v>2833</v>
      </c>
      <c r="BA23" s="64">
        <v>2599</v>
      </c>
      <c r="BB23" s="64">
        <v>7</v>
      </c>
      <c r="BC23" s="64">
        <v>558</v>
      </c>
      <c r="BD23" s="64">
        <v>410</v>
      </c>
      <c r="BE23" s="64">
        <v>5</v>
      </c>
      <c r="BF23" s="64">
        <v>576</v>
      </c>
      <c r="BG23" s="64">
        <v>588</v>
      </c>
      <c r="BH23" s="64">
        <v>8</v>
      </c>
      <c r="BI23" s="64">
        <v>1011926</v>
      </c>
      <c r="BJ23" s="64">
        <v>10</v>
      </c>
      <c r="BK23" s="64">
        <v>3.2</v>
      </c>
      <c r="BL23" s="64">
        <v>7.6</v>
      </c>
      <c r="BM23" s="64">
        <v>4</v>
      </c>
      <c r="BN23" s="64">
        <v>87</v>
      </c>
      <c r="BO23" s="64">
        <v>8.6</v>
      </c>
      <c r="BP23" s="64">
        <v>12</v>
      </c>
      <c r="BQ23" s="64">
        <v>95</v>
      </c>
      <c r="BR23" s="64">
        <v>8.9</v>
      </c>
      <c r="BS23" s="65">
        <v>0</v>
      </c>
      <c r="BT23" s="65">
        <v>79</v>
      </c>
      <c r="BU23" s="65">
        <v>7.4</v>
      </c>
      <c r="BV23" s="65">
        <v>119</v>
      </c>
      <c r="BW23" s="65">
        <v>153</v>
      </c>
      <c r="BX23" s="65">
        <v>5</v>
      </c>
      <c r="BY23" s="65">
        <v>328</v>
      </c>
      <c r="BZ23" s="65">
        <v>361</v>
      </c>
      <c r="CA23" s="65">
        <v>0</v>
      </c>
      <c r="CB23" s="66">
        <v>16</v>
      </c>
      <c r="CC23" s="67">
        <f>9696*6*Tabulka1[[#This Row],[K8_1_VzdalenostObsluzneKomunikace_Hranice]]</f>
        <v>232704</v>
      </c>
      <c r="CD23" s="65">
        <f>62500*Tabulka1[[#This Row],[VYMERA]]/10000*0.4</f>
        <v>21502.5</v>
      </c>
      <c r="CE23" s="65">
        <f>3065*Tabulka1[[#This Row],[K8_1_VzdalenostObsluzneKomunikace_Hranice]]</f>
        <v>12260</v>
      </c>
      <c r="CF23" s="68">
        <f>2.1*Tabulka1[[#This Row],[VYMERA]]*0.4</f>
        <v>7224.8400000000011</v>
      </c>
      <c r="CG23" s="68">
        <f>10300*Tabulka1[[#This Row],[K9_1_VzdalenostVodovodu_Hranice]]</f>
        <v>123600</v>
      </c>
      <c r="CH23" s="68">
        <f>1.45*Tabulka1[[#This Row],[VYMERA]]*0.4</f>
        <v>4988.58</v>
      </c>
      <c r="CI23" s="65">
        <f>12000*Tabulka1[[#This Row],[K9_3_VzdalenostKanalizace_Hranice]]</f>
        <v>1428000</v>
      </c>
      <c r="CJ23" s="65">
        <f>1.3*Tabulka1[[#This Row],[VYMERA]]*0.4</f>
        <v>4472.5200000000004</v>
      </c>
      <c r="CK23" s="65">
        <f>4000*Tabulka1[[#This Row],[K9_2_VzdalenostPlynovodu_Hranice]]</f>
        <v>0</v>
      </c>
      <c r="CL23" s="65">
        <f>14.4*Tabulka1[[#This Row],[VYMERA]]*0.23*0.2</f>
        <v>5697.3024000000005</v>
      </c>
      <c r="CM23" s="67">
        <f>2500*Tabulka1[[#This Row],[K9_4_VzdalenostElektra_Elektro_Hranice]]</f>
        <v>0</v>
      </c>
      <c r="CN23" s="66">
        <f>0.23*Tabulka1[[#This Row],[VYMERA]]*14</f>
        <v>27695.22</v>
      </c>
      <c r="CO23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43885.742400000003</v>
      </c>
      <c r="CP23" s="70"/>
      <c r="CQ23" s="71" t="s">
        <v>146</v>
      </c>
      <c r="CR23" s="71"/>
      <c r="CS23" s="72" t="s">
        <v>147</v>
      </c>
    </row>
    <row r="24" spans="1:97" s="54" customFormat="1" ht="18" customHeight="1" x14ac:dyDescent="0.35">
      <c r="A24" s="55">
        <v>23</v>
      </c>
      <c r="B24" s="56" t="s">
        <v>70</v>
      </c>
      <c r="C24" s="110" t="s">
        <v>71</v>
      </c>
      <c r="D24" s="56" t="s">
        <v>72</v>
      </c>
      <c r="E24" s="56" t="s">
        <v>148</v>
      </c>
      <c r="F24" s="57" t="s">
        <v>74</v>
      </c>
      <c r="G24" s="58">
        <v>4121</v>
      </c>
      <c r="H24" s="59">
        <f>+Tabulka1[[#This Row],[VYMERA]]*0.8/1000</f>
        <v>3.2968000000000002</v>
      </c>
      <c r="I24" s="59">
        <f>+Tabulka1[[#This Row],[POČET RD (BJ)]]*2.7*0.6</f>
        <v>5.3408160000000002</v>
      </c>
      <c r="J24" s="59">
        <f>15463*Tabulka1[[#This Row],[POČET NOVÝCH OB]]</f>
        <v>82585.037808000008</v>
      </c>
      <c r="K24" s="59">
        <f>+Tabulka1[[#This Row],[POČET NOVÝCH OB]]*2.7/3*19179/5</f>
        <v>18437.671811520002</v>
      </c>
      <c r="L24" s="59">
        <f>3100*Tabulka1[[#This Row],[POČET RD (BJ)]]</f>
        <v>10220.08</v>
      </c>
      <c r="M24" s="59">
        <f>+Tabulka1[[#This Row],[RUD ZA ROK]]+Tabulka1[[#This Row],[DĚTI ŠKOLKA]]+Tabulka1[[#This Row],[SVĚŘENÉ DANĚ]]</f>
        <v>111242.78961952002</v>
      </c>
      <c r="N24" s="59">
        <f>11000*Tabulka1[[#This Row],[POČET RD (BJ)]]*2.7</f>
        <v>97914.960000000021</v>
      </c>
      <c r="O24" s="59">
        <f>+(Tabulka1[[#This Row],[POČET NOVÝCH OB]]*2.7/3/5*600000)+(17000*Tabulka1[[#This Row],[POČET NOVÝCH OB]])</f>
        <v>667602</v>
      </c>
      <c r="P24" s="60">
        <f>+(7.7-Tabulka1[[#This Row],[P1_Bydleni]])*100+810</f>
        <v>960</v>
      </c>
      <c r="Q24" s="61">
        <f>+Tabulka1[[#This Row],[POČET RD (BJ)]]*250</f>
        <v>824.2</v>
      </c>
      <c r="R24" s="126">
        <v>1</v>
      </c>
      <c r="S24" s="126">
        <v>3</v>
      </c>
      <c r="T24" s="126">
        <v>4</v>
      </c>
      <c r="U24" s="131" t="s">
        <v>234</v>
      </c>
      <c r="V24" s="62">
        <v>6.2</v>
      </c>
      <c r="W24" s="63">
        <v>7</v>
      </c>
      <c r="X24" s="64">
        <v>14.5</v>
      </c>
      <c r="Y24" s="64">
        <v>7</v>
      </c>
      <c r="Z24" s="64">
        <v>10.6</v>
      </c>
      <c r="AA24" s="64">
        <v>5</v>
      </c>
      <c r="AB24" s="64">
        <v>7.1</v>
      </c>
      <c r="AC24" s="64">
        <v>4</v>
      </c>
      <c r="AD24" s="64">
        <v>0.41</v>
      </c>
      <c r="AE24" s="64">
        <v>10</v>
      </c>
      <c r="AF24" s="64" t="s">
        <v>75</v>
      </c>
      <c r="AG24" s="64">
        <v>9.3000000000000007</v>
      </c>
      <c r="AH24" s="64">
        <v>31.2</v>
      </c>
      <c r="AI24" s="64">
        <v>10</v>
      </c>
      <c r="AJ24" s="64">
        <v>0</v>
      </c>
      <c r="AK24" s="64">
        <v>8.8000000000000007</v>
      </c>
      <c r="AL24" s="64">
        <v>546</v>
      </c>
      <c r="AM24" s="64">
        <v>317</v>
      </c>
      <c r="AN24" s="64">
        <v>4</v>
      </c>
      <c r="AO24" s="64">
        <v>769</v>
      </c>
      <c r="AP24" s="64">
        <v>760</v>
      </c>
      <c r="AQ24" s="64">
        <v>6.5</v>
      </c>
      <c r="AR24" s="64">
        <v>1989</v>
      </c>
      <c r="AS24" s="64">
        <v>2352</v>
      </c>
      <c r="AT24" s="64">
        <v>690</v>
      </c>
      <c r="AU24" s="64">
        <v>658</v>
      </c>
      <c r="AV24" s="64">
        <v>7.3</v>
      </c>
      <c r="AW24" s="64">
        <v>520</v>
      </c>
      <c r="AX24" s="64">
        <v>377</v>
      </c>
      <c r="AY24" s="64">
        <v>0</v>
      </c>
      <c r="AZ24" s="64">
        <v>2731</v>
      </c>
      <c r="BA24" s="64">
        <v>3102</v>
      </c>
      <c r="BB24" s="64">
        <v>6.9</v>
      </c>
      <c r="BC24" s="64">
        <v>532</v>
      </c>
      <c r="BD24" s="64">
        <v>401</v>
      </c>
      <c r="BE24" s="64">
        <v>5</v>
      </c>
      <c r="BF24" s="64">
        <v>550</v>
      </c>
      <c r="BG24" s="64">
        <v>418</v>
      </c>
      <c r="BH24" s="64">
        <v>4</v>
      </c>
      <c r="BI24" s="64">
        <v>796974</v>
      </c>
      <c r="BJ24" s="64">
        <v>4.4000000000000004</v>
      </c>
      <c r="BK24" s="64">
        <v>7.1</v>
      </c>
      <c r="BL24" s="64">
        <v>9.6999999999999993</v>
      </c>
      <c r="BM24" s="64">
        <v>5</v>
      </c>
      <c r="BN24" s="64">
        <v>23</v>
      </c>
      <c r="BO24" s="64">
        <v>10</v>
      </c>
      <c r="BP24" s="64">
        <v>7</v>
      </c>
      <c r="BQ24" s="64">
        <v>25</v>
      </c>
      <c r="BR24" s="64">
        <v>10</v>
      </c>
      <c r="BS24" s="65">
        <v>0</v>
      </c>
      <c r="BT24" s="65">
        <v>21</v>
      </c>
      <c r="BU24" s="65">
        <v>10</v>
      </c>
      <c r="BV24" s="65">
        <v>8</v>
      </c>
      <c r="BW24" s="65">
        <v>26</v>
      </c>
      <c r="BX24" s="65">
        <v>5</v>
      </c>
      <c r="BY24" s="65">
        <v>302</v>
      </c>
      <c r="BZ24" s="65">
        <v>364</v>
      </c>
      <c r="CA24" s="65">
        <v>0</v>
      </c>
      <c r="CB24" s="66">
        <v>26</v>
      </c>
      <c r="CC24" s="67">
        <f>9696*6*Tabulka1[[#This Row],[K8_1_VzdalenostObsluzneKomunikace_Hranice]]</f>
        <v>290880</v>
      </c>
      <c r="CD24" s="65">
        <f>62500*Tabulka1[[#This Row],[VYMERA]]/10000*0.4</f>
        <v>10302.5</v>
      </c>
      <c r="CE24" s="65">
        <f>3065*Tabulka1[[#This Row],[K8_1_VzdalenostObsluzneKomunikace_Hranice]]</f>
        <v>15325</v>
      </c>
      <c r="CF24" s="68">
        <f>2.1*Tabulka1[[#This Row],[VYMERA]]*0.4</f>
        <v>3461.6400000000003</v>
      </c>
      <c r="CG24" s="68">
        <f>10300*Tabulka1[[#This Row],[K9_1_VzdalenostVodovodu_Hranice]]</f>
        <v>72100</v>
      </c>
      <c r="CH24" s="68">
        <f>1.45*Tabulka1[[#This Row],[VYMERA]]*0.4</f>
        <v>2390.1799999999998</v>
      </c>
      <c r="CI24" s="65">
        <f>12000*Tabulka1[[#This Row],[K9_3_VzdalenostKanalizace_Hranice]]</f>
        <v>96000</v>
      </c>
      <c r="CJ24" s="65">
        <f>1.3*Tabulka1[[#This Row],[VYMERA]]*0.4</f>
        <v>2142.92</v>
      </c>
      <c r="CK24" s="65">
        <f>4000*Tabulka1[[#This Row],[K9_2_VzdalenostPlynovodu_Hranice]]</f>
        <v>0</v>
      </c>
      <c r="CL24" s="65">
        <f>14.4*Tabulka1[[#This Row],[VYMERA]]*0.23*0.2</f>
        <v>2729.7504000000004</v>
      </c>
      <c r="CM24" s="67">
        <f>2500*Tabulka1[[#This Row],[K9_4_VzdalenostElektra_Elektro_Hranice]]</f>
        <v>0</v>
      </c>
      <c r="CN24" s="66">
        <f>0.23*Tabulka1[[#This Row],[VYMERA]]*14</f>
        <v>13269.62</v>
      </c>
      <c r="CO24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21026.990400000002</v>
      </c>
      <c r="CP24" s="70" t="s">
        <v>149</v>
      </c>
      <c r="CQ24" s="71"/>
      <c r="CR24" s="71" t="s">
        <v>150</v>
      </c>
      <c r="CS24" s="72"/>
    </row>
    <row r="25" spans="1:97" s="54" customFormat="1" ht="18" customHeight="1" x14ac:dyDescent="0.35">
      <c r="A25" s="55">
        <v>24</v>
      </c>
      <c r="B25" s="56" t="s">
        <v>70</v>
      </c>
      <c r="C25" s="110" t="s">
        <v>78</v>
      </c>
      <c r="D25" s="56" t="s">
        <v>112</v>
      </c>
      <c r="E25" s="56" t="s">
        <v>151</v>
      </c>
      <c r="F25" s="57" t="s">
        <v>80</v>
      </c>
      <c r="G25" s="58">
        <v>4452</v>
      </c>
      <c r="H25" s="59">
        <v>2</v>
      </c>
      <c r="I25" s="59">
        <f>+Tabulka1[[#This Row],[POČET RD (BJ)]]*2.7*0.6</f>
        <v>3.24</v>
      </c>
      <c r="J25" s="59">
        <f>15463*Tabulka1[[#This Row],[POČET NOVÝCH OB]]</f>
        <v>50100.12</v>
      </c>
      <c r="K25" s="59">
        <f>+Tabulka1[[#This Row],[POČET NOVÝCH OB]]*2.7/3*19179/5</f>
        <v>11185.192800000001</v>
      </c>
      <c r="L25" s="59">
        <f>3100*Tabulka1[[#This Row],[POČET RD (BJ)]]</f>
        <v>6200</v>
      </c>
      <c r="M25" s="59">
        <f>+Tabulka1[[#This Row],[RUD ZA ROK]]+Tabulka1[[#This Row],[DĚTI ŠKOLKA]]+Tabulka1[[#This Row],[SVĚŘENÉ DANĚ]]</f>
        <v>67485.3128</v>
      </c>
      <c r="N25" s="59">
        <f>11000*Tabulka1[[#This Row],[POČET RD (BJ)]]*2.7</f>
        <v>59400.000000000007</v>
      </c>
      <c r="O25" s="59">
        <f>+(Tabulka1[[#This Row],[POČET NOVÝCH OB]]*2.7/3/5*600000)+(17000*Tabulka1[[#This Row],[POČET NOVÝCH OB]])</f>
        <v>405000.00000000006</v>
      </c>
      <c r="P25" s="60">
        <f>+(7.7-Tabulka1[[#This Row],[P1_Bydleni]])*100+810</f>
        <v>1100</v>
      </c>
      <c r="Q25" s="61">
        <f>+Tabulka1[[#This Row],[POČET RD (BJ)]]*250</f>
        <v>500</v>
      </c>
      <c r="R25" s="126">
        <v>0</v>
      </c>
      <c r="S25" s="126">
        <v>2</v>
      </c>
      <c r="T25" s="131">
        <v>2</v>
      </c>
      <c r="U25" s="131" t="s">
        <v>234</v>
      </c>
      <c r="V25" s="62">
        <v>4.8</v>
      </c>
      <c r="W25" s="63">
        <v>7</v>
      </c>
      <c r="X25" s="64">
        <v>14.5</v>
      </c>
      <c r="Y25" s="64">
        <v>7</v>
      </c>
      <c r="Z25" s="64">
        <v>10.6</v>
      </c>
      <c r="AA25" s="64">
        <v>5</v>
      </c>
      <c r="AB25" s="64">
        <v>7.1</v>
      </c>
      <c r="AC25" s="64">
        <v>4</v>
      </c>
      <c r="AD25" s="64">
        <v>0.41</v>
      </c>
      <c r="AE25" s="64">
        <v>10</v>
      </c>
      <c r="AF25" s="64" t="s">
        <v>75</v>
      </c>
      <c r="AG25" s="64">
        <v>2.2999999999999998</v>
      </c>
      <c r="AH25" s="64">
        <v>9.9</v>
      </c>
      <c r="AI25" s="64">
        <v>10</v>
      </c>
      <c r="AJ25" s="64">
        <v>0</v>
      </c>
      <c r="AK25" s="64">
        <v>6.5</v>
      </c>
      <c r="AL25" s="64">
        <v>775</v>
      </c>
      <c r="AM25" s="64">
        <v>587</v>
      </c>
      <c r="AN25" s="64">
        <v>4</v>
      </c>
      <c r="AO25" s="64">
        <v>1051</v>
      </c>
      <c r="AP25" s="64">
        <v>808</v>
      </c>
      <c r="AQ25" s="64">
        <v>6.5</v>
      </c>
      <c r="AR25" s="64">
        <v>2013</v>
      </c>
      <c r="AS25" s="64">
        <v>2024</v>
      </c>
      <c r="AT25" s="64">
        <v>966</v>
      </c>
      <c r="AU25" s="64">
        <v>726</v>
      </c>
      <c r="AV25" s="64">
        <v>4</v>
      </c>
      <c r="AW25" s="64">
        <v>775</v>
      </c>
      <c r="AX25" s="64">
        <v>560</v>
      </c>
      <c r="AY25" s="64">
        <v>0</v>
      </c>
      <c r="AZ25" s="64">
        <v>2705</v>
      </c>
      <c r="BA25" s="64">
        <v>2761</v>
      </c>
      <c r="BB25" s="64">
        <v>4</v>
      </c>
      <c r="BC25" s="64">
        <v>790</v>
      </c>
      <c r="BD25" s="64">
        <v>572</v>
      </c>
      <c r="BE25" s="64">
        <v>5</v>
      </c>
      <c r="BF25" s="64">
        <v>808</v>
      </c>
      <c r="BG25" s="64">
        <v>589</v>
      </c>
      <c r="BH25" s="64">
        <v>7.1</v>
      </c>
      <c r="BI25" s="64">
        <v>982898</v>
      </c>
      <c r="BJ25" s="64">
        <v>7</v>
      </c>
      <c r="BK25" s="64">
        <v>5.6</v>
      </c>
      <c r="BL25" s="64">
        <v>9.5</v>
      </c>
      <c r="BM25" s="64">
        <v>3</v>
      </c>
      <c r="BN25" s="64">
        <v>36</v>
      </c>
      <c r="BO25" s="64">
        <v>8.3000000000000007</v>
      </c>
      <c r="BP25" s="64">
        <v>68</v>
      </c>
      <c r="BQ25" s="64">
        <v>110</v>
      </c>
      <c r="BR25" s="64">
        <v>5.5</v>
      </c>
      <c r="BS25" s="65">
        <v>208</v>
      </c>
      <c r="BT25" s="65">
        <v>249</v>
      </c>
      <c r="BU25" s="65">
        <v>4.5</v>
      </c>
      <c r="BV25" s="65">
        <v>259</v>
      </c>
      <c r="BW25" s="65">
        <v>298</v>
      </c>
      <c r="BX25" s="65">
        <v>5</v>
      </c>
      <c r="BY25" s="65">
        <v>249</v>
      </c>
      <c r="BZ25" s="65">
        <v>299</v>
      </c>
      <c r="CA25" s="65">
        <v>1</v>
      </c>
      <c r="CB25" s="66">
        <v>33</v>
      </c>
      <c r="CC25" s="67">
        <f>9696*6*Tabulka1[[#This Row],[K8_1_VzdalenostObsluzneKomunikace_Hranice]]</f>
        <v>174528</v>
      </c>
      <c r="CD25" s="65">
        <f>62500*Tabulka1[[#This Row],[VYMERA]]/10000*0.4</f>
        <v>11130</v>
      </c>
      <c r="CE25" s="65">
        <f>3065*Tabulka1[[#This Row],[K8_1_VzdalenostObsluzneKomunikace_Hranice]]</f>
        <v>9195</v>
      </c>
      <c r="CF25" s="68">
        <f>2.1*Tabulka1[[#This Row],[VYMERA]]*0.4</f>
        <v>3739.6800000000003</v>
      </c>
      <c r="CG25" s="68">
        <f>10300*Tabulka1[[#This Row],[K9_1_VzdalenostVodovodu_Hranice]]</f>
        <v>700400</v>
      </c>
      <c r="CH25" s="68">
        <f>1.45*Tabulka1[[#This Row],[VYMERA]]*0.4</f>
        <v>2582.16</v>
      </c>
      <c r="CI25" s="65">
        <f>12000*Tabulka1[[#This Row],[K9_3_VzdalenostKanalizace_Hranice]]</f>
        <v>3108000</v>
      </c>
      <c r="CJ25" s="65">
        <f>1.3*Tabulka1[[#This Row],[VYMERA]]*0.4</f>
        <v>2315.0400000000004</v>
      </c>
      <c r="CK25" s="65">
        <f>4000*Tabulka1[[#This Row],[K9_2_VzdalenostPlynovodu_Hranice]]</f>
        <v>832000</v>
      </c>
      <c r="CL25" s="65">
        <f>14.4*Tabulka1[[#This Row],[VYMERA]]*0.23*0.2</f>
        <v>2949.0048000000006</v>
      </c>
      <c r="CM25" s="67">
        <f>2500*Tabulka1[[#This Row],[K9_4_VzdalenostElektra_Elektro_Hranice]]</f>
        <v>2500</v>
      </c>
      <c r="CN25" s="66">
        <f>0.23*Tabulka1[[#This Row],[VYMERA]]*14</f>
        <v>14335.44</v>
      </c>
      <c r="CO25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22715.8848</v>
      </c>
      <c r="CP25" s="70" t="s">
        <v>152</v>
      </c>
      <c r="CQ25" s="71"/>
      <c r="CR25" s="71" t="s">
        <v>153</v>
      </c>
      <c r="CS25" s="72" t="s">
        <v>154</v>
      </c>
    </row>
    <row r="26" spans="1:97" s="54" customFormat="1" ht="18" customHeight="1" x14ac:dyDescent="0.35">
      <c r="A26" s="55">
        <v>25</v>
      </c>
      <c r="B26" s="56" t="s">
        <v>70</v>
      </c>
      <c r="C26" s="110" t="s">
        <v>71</v>
      </c>
      <c r="D26" s="56" t="s">
        <v>72</v>
      </c>
      <c r="E26" s="56" t="s">
        <v>155</v>
      </c>
      <c r="F26" s="57" t="s">
        <v>74</v>
      </c>
      <c r="G26" s="58">
        <v>1414</v>
      </c>
      <c r="H26" s="59">
        <v>2</v>
      </c>
      <c r="I26" s="59">
        <f>+Tabulka1[[#This Row],[POČET RD (BJ)]]*2.7*0.6</f>
        <v>3.24</v>
      </c>
      <c r="J26" s="59">
        <f>15463*Tabulka1[[#This Row],[POČET NOVÝCH OB]]</f>
        <v>50100.12</v>
      </c>
      <c r="K26" s="59">
        <f>+Tabulka1[[#This Row],[POČET NOVÝCH OB]]*2.7/3*19179/5</f>
        <v>11185.192800000001</v>
      </c>
      <c r="L26" s="59">
        <f>3100*Tabulka1[[#This Row],[POČET RD (BJ)]]</f>
        <v>6200</v>
      </c>
      <c r="M26" s="59">
        <f>+Tabulka1[[#This Row],[RUD ZA ROK]]+Tabulka1[[#This Row],[DĚTI ŠKOLKA]]+Tabulka1[[#This Row],[SVĚŘENÉ DANĚ]]</f>
        <v>67485.3128</v>
      </c>
      <c r="N26" s="59">
        <f>11000*Tabulka1[[#This Row],[POČET RD (BJ)]]*2.7</f>
        <v>59400.000000000007</v>
      </c>
      <c r="O26" s="59">
        <f>+(Tabulka1[[#This Row],[POČET NOVÝCH OB]]*2.7/3/5*600000)+(17000*Tabulka1[[#This Row],[POČET NOVÝCH OB]])</f>
        <v>405000.00000000006</v>
      </c>
      <c r="P26" s="60">
        <f>+(7.7-Tabulka1[[#This Row],[P1_Bydleni]])*100+810</f>
        <v>810</v>
      </c>
      <c r="Q26" s="61">
        <f>+Tabulka1[[#This Row],[POČET RD (BJ)]]*250</f>
        <v>500</v>
      </c>
      <c r="R26" s="126">
        <v>0</v>
      </c>
      <c r="S26" s="126">
        <v>2</v>
      </c>
      <c r="T26" s="131" t="s">
        <v>234</v>
      </c>
      <c r="U26" s="131" t="s">
        <v>234</v>
      </c>
      <c r="V26" s="62">
        <v>7.7</v>
      </c>
      <c r="W26" s="63">
        <v>7</v>
      </c>
      <c r="X26" s="64">
        <v>14.6</v>
      </c>
      <c r="Y26" s="64">
        <v>7</v>
      </c>
      <c r="Z26" s="64">
        <v>10.8</v>
      </c>
      <c r="AA26" s="64">
        <v>5</v>
      </c>
      <c r="AB26" s="64">
        <v>7.3</v>
      </c>
      <c r="AC26" s="64">
        <v>4</v>
      </c>
      <c r="AD26" s="64">
        <v>0.42</v>
      </c>
      <c r="AE26" s="64">
        <v>10</v>
      </c>
      <c r="AF26" s="64" t="s">
        <v>75</v>
      </c>
      <c r="AG26" s="64">
        <v>1.7</v>
      </c>
      <c r="AH26" s="64">
        <v>8.6999999999999993</v>
      </c>
      <c r="AI26" s="64">
        <v>0.4</v>
      </c>
      <c r="AJ26" s="64">
        <v>28</v>
      </c>
      <c r="AK26" s="64">
        <v>10</v>
      </c>
      <c r="AL26" s="64">
        <v>90</v>
      </c>
      <c r="AM26" s="64">
        <v>124</v>
      </c>
      <c r="AN26" s="64">
        <v>6</v>
      </c>
      <c r="AO26" s="64">
        <v>618</v>
      </c>
      <c r="AP26" s="64">
        <v>188</v>
      </c>
      <c r="AQ26" s="64">
        <v>9</v>
      </c>
      <c r="AR26" s="64">
        <v>2425</v>
      </c>
      <c r="AS26" s="64">
        <v>2308</v>
      </c>
      <c r="AT26" s="64">
        <v>514</v>
      </c>
      <c r="AU26" s="64">
        <v>101</v>
      </c>
      <c r="AV26" s="64">
        <v>8.1999999999999993</v>
      </c>
      <c r="AW26" s="64">
        <v>208</v>
      </c>
      <c r="AX26" s="64">
        <v>240</v>
      </c>
      <c r="AY26" s="64">
        <v>0</v>
      </c>
      <c r="AZ26" s="64">
        <v>3193</v>
      </c>
      <c r="BA26" s="64">
        <v>3123</v>
      </c>
      <c r="BB26" s="64">
        <v>9</v>
      </c>
      <c r="BC26" s="64">
        <v>235</v>
      </c>
      <c r="BD26" s="64">
        <v>207</v>
      </c>
      <c r="BE26" s="64">
        <v>5</v>
      </c>
      <c r="BF26" s="64">
        <v>247</v>
      </c>
      <c r="BG26" s="64">
        <v>185</v>
      </c>
      <c r="BH26" s="64">
        <v>7.3</v>
      </c>
      <c r="BI26" s="64">
        <v>990099</v>
      </c>
      <c r="BJ26" s="64">
        <v>9.4</v>
      </c>
      <c r="BK26" s="64">
        <v>4.0999999999999996</v>
      </c>
      <c r="BL26" s="64">
        <v>10</v>
      </c>
      <c r="BM26" s="64">
        <v>2</v>
      </c>
      <c r="BN26" s="64">
        <v>15</v>
      </c>
      <c r="BO26" s="64">
        <v>10</v>
      </c>
      <c r="BP26" s="64">
        <v>24</v>
      </c>
      <c r="BQ26" s="64">
        <v>39</v>
      </c>
      <c r="BR26" s="64">
        <v>10</v>
      </c>
      <c r="BS26" s="65">
        <v>1</v>
      </c>
      <c r="BT26" s="65">
        <v>29</v>
      </c>
      <c r="BU26" s="65">
        <v>10</v>
      </c>
      <c r="BV26" s="65">
        <v>2</v>
      </c>
      <c r="BW26" s="65">
        <v>15</v>
      </c>
      <c r="BX26" s="65">
        <v>8.1</v>
      </c>
      <c r="BY26" s="65">
        <v>92</v>
      </c>
      <c r="BZ26" s="65">
        <v>109</v>
      </c>
      <c r="CA26" s="65">
        <v>6</v>
      </c>
      <c r="CB26" s="66">
        <v>36</v>
      </c>
      <c r="CC26" s="67">
        <f>9696*6*Tabulka1[[#This Row],[K8_1_VzdalenostObsluzneKomunikace_Hranice]]</f>
        <v>116352</v>
      </c>
      <c r="CD26" s="65">
        <f>62500*Tabulka1[[#This Row],[VYMERA]]/10000*0.4</f>
        <v>3535</v>
      </c>
      <c r="CE26" s="65">
        <f>3065*Tabulka1[[#This Row],[K8_1_VzdalenostObsluzneKomunikace_Hranice]]</f>
        <v>6130</v>
      </c>
      <c r="CF26" s="68">
        <f>2.1*Tabulka1[[#This Row],[VYMERA]]*0.4</f>
        <v>1187.76</v>
      </c>
      <c r="CG26" s="68">
        <f>10300*Tabulka1[[#This Row],[K9_1_VzdalenostVodovodu_Hranice]]</f>
        <v>247200</v>
      </c>
      <c r="CH26" s="68">
        <f>1.45*Tabulka1[[#This Row],[VYMERA]]*0.4</f>
        <v>820.11999999999989</v>
      </c>
      <c r="CI26" s="65">
        <f>12000*Tabulka1[[#This Row],[K9_3_VzdalenostKanalizace_Hranice]]</f>
        <v>24000</v>
      </c>
      <c r="CJ26" s="65">
        <f>1.3*Tabulka1[[#This Row],[VYMERA]]*0.4</f>
        <v>735.28000000000009</v>
      </c>
      <c r="CK26" s="65">
        <f>4000*Tabulka1[[#This Row],[K9_2_VzdalenostPlynovodu_Hranice]]</f>
        <v>4000</v>
      </c>
      <c r="CL26" s="65">
        <f>14.4*Tabulka1[[#This Row],[VYMERA]]*0.23*0.2</f>
        <v>936.63360000000011</v>
      </c>
      <c r="CM26" s="67">
        <f>2500*Tabulka1[[#This Row],[K9_4_VzdalenostElektra_Elektro_Hranice]]</f>
        <v>15000</v>
      </c>
      <c r="CN26" s="66">
        <f>0.23*Tabulka1[[#This Row],[VYMERA]]*14</f>
        <v>4553.08</v>
      </c>
      <c r="CO26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7214.7936</v>
      </c>
      <c r="CP26" s="70"/>
      <c r="CQ26" s="71"/>
      <c r="CR26" s="71" t="s">
        <v>156</v>
      </c>
      <c r="CS26" s="72"/>
    </row>
    <row r="27" spans="1:97" s="54" customFormat="1" ht="18" customHeight="1" x14ac:dyDescent="0.35">
      <c r="A27" s="55">
        <v>26</v>
      </c>
      <c r="B27" s="56" t="s">
        <v>70</v>
      </c>
      <c r="C27" s="110" t="s">
        <v>78</v>
      </c>
      <c r="D27" s="56" t="s">
        <v>72</v>
      </c>
      <c r="E27" s="56" t="s">
        <v>157</v>
      </c>
      <c r="F27" s="57" t="s">
        <v>80</v>
      </c>
      <c r="G27" s="58">
        <v>7017</v>
      </c>
      <c r="H27" s="59">
        <f>+Tabulka1[[#This Row],[VYMERA]]*0.8/1000</f>
        <v>5.6135999999999999</v>
      </c>
      <c r="I27" s="59">
        <f>+Tabulka1[[#This Row],[POČET RD (BJ)]]*2.7*0.6</f>
        <v>9.0940320000000003</v>
      </c>
      <c r="J27" s="59">
        <f>15463*Tabulka1[[#This Row],[POČET NOVÝCH OB]]</f>
        <v>140621.01681600002</v>
      </c>
      <c r="K27" s="59">
        <f>+Tabulka1[[#This Row],[POČET NOVÝCH OB]]*2.7/3*19179/5</f>
        <v>31394.599151040002</v>
      </c>
      <c r="L27" s="59">
        <f>3100*Tabulka1[[#This Row],[POČET RD (BJ)]]</f>
        <v>17402.16</v>
      </c>
      <c r="M27" s="59">
        <f>+Tabulka1[[#This Row],[RUD ZA ROK]]+Tabulka1[[#This Row],[DĚTI ŠKOLKA]]+Tabulka1[[#This Row],[SVĚŘENÉ DANĚ]]</f>
        <v>189417.77596704001</v>
      </c>
      <c r="N27" s="59">
        <f>11000*Tabulka1[[#This Row],[POČET RD (BJ)]]*2.7</f>
        <v>166723.92000000001</v>
      </c>
      <c r="O27" s="59">
        <f>+(Tabulka1[[#This Row],[POČET NOVÝCH OB]]*2.7/3/5*600000)+(17000*Tabulka1[[#This Row],[POČET NOVÝCH OB]])</f>
        <v>1136754</v>
      </c>
      <c r="P27" s="60">
        <f>+(7.7-Tabulka1[[#This Row],[P1_Bydleni]])*100+810</f>
        <v>820</v>
      </c>
      <c r="Q27" s="61">
        <f>+Tabulka1[[#This Row],[POČET RD (BJ)]]*250</f>
        <v>1403.4</v>
      </c>
      <c r="R27" s="129" t="s">
        <v>377</v>
      </c>
      <c r="S27" s="129" t="s">
        <v>378</v>
      </c>
      <c r="T27" s="129" t="s">
        <v>379</v>
      </c>
      <c r="U27" s="130" t="s">
        <v>380</v>
      </c>
      <c r="V27" s="62">
        <v>7.6</v>
      </c>
      <c r="W27" s="63">
        <v>7</v>
      </c>
      <c r="X27" s="64">
        <v>14.7</v>
      </c>
      <c r="Y27" s="64">
        <v>7</v>
      </c>
      <c r="Z27" s="64">
        <v>10.8</v>
      </c>
      <c r="AA27" s="64">
        <v>5</v>
      </c>
      <c r="AB27" s="64">
        <v>7.4</v>
      </c>
      <c r="AC27" s="64">
        <v>4</v>
      </c>
      <c r="AD27" s="64">
        <v>0.41</v>
      </c>
      <c r="AE27" s="64">
        <v>10</v>
      </c>
      <c r="AF27" s="64" t="s">
        <v>75</v>
      </c>
      <c r="AG27" s="64">
        <v>0.9</v>
      </c>
      <c r="AH27" s="64">
        <v>7.3</v>
      </c>
      <c r="AI27" s="64">
        <v>0</v>
      </c>
      <c r="AJ27" s="64">
        <v>27.5</v>
      </c>
      <c r="AK27" s="64">
        <v>9.8000000000000007</v>
      </c>
      <c r="AL27" s="64">
        <v>79</v>
      </c>
      <c r="AM27" s="64">
        <v>113</v>
      </c>
      <c r="AN27" s="64">
        <v>6</v>
      </c>
      <c r="AO27" s="64">
        <v>575</v>
      </c>
      <c r="AP27" s="64">
        <v>149</v>
      </c>
      <c r="AQ27" s="64">
        <v>9</v>
      </c>
      <c r="AR27" s="64">
        <v>2563</v>
      </c>
      <c r="AS27" s="64">
        <v>2311</v>
      </c>
      <c r="AT27" s="64">
        <v>484</v>
      </c>
      <c r="AU27" s="64">
        <v>93</v>
      </c>
      <c r="AV27" s="64">
        <v>7.7</v>
      </c>
      <c r="AW27" s="64">
        <v>229</v>
      </c>
      <c r="AX27" s="64">
        <v>298</v>
      </c>
      <c r="AY27" s="64">
        <v>0</v>
      </c>
      <c r="AZ27" s="64">
        <v>3348</v>
      </c>
      <c r="BA27" s="64">
        <v>3130</v>
      </c>
      <c r="BB27" s="64">
        <v>8.5</v>
      </c>
      <c r="BC27" s="64">
        <v>248</v>
      </c>
      <c r="BD27" s="64">
        <v>171</v>
      </c>
      <c r="BE27" s="64">
        <v>5</v>
      </c>
      <c r="BF27" s="64">
        <v>248</v>
      </c>
      <c r="BG27" s="64">
        <v>243</v>
      </c>
      <c r="BH27" s="64">
        <v>7.8</v>
      </c>
      <c r="BI27" s="64">
        <v>1010695</v>
      </c>
      <c r="BJ27" s="64">
        <v>9.8000000000000007</v>
      </c>
      <c r="BK27" s="64">
        <v>3.9</v>
      </c>
      <c r="BL27" s="64">
        <v>9.6999999999999993</v>
      </c>
      <c r="BM27" s="64">
        <v>0</v>
      </c>
      <c r="BN27" s="64">
        <v>43</v>
      </c>
      <c r="BO27" s="64">
        <v>9.6999999999999993</v>
      </c>
      <c r="BP27" s="64">
        <v>0</v>
      </c>
      <c r="BQ27" s="64">
        <v>48</v>
      </c>
      <c r="BR27" s="64">
        <v>9.6999999999999993</v>
      </c>
      <c r="BS27" s="65">
        <v>0</v>
      </c>
      <c r="BT27" s="65">
        <v>34</v>
      </c>
      <c r="BU27" s="65">
        <v>9.6</v>
      </c>
      <c r="BV27" s="65">
        <v>0</v>
      </c>
      <c r="BW27" s="65">
        <v>43</v>
      </c>
      <c r="BX27" s="65">
        <v>9.1999999999999993</v>
      </c>
      <c r="BY27" s="65">
        <v>4</v>
      </c>
      <c r="BZ27" s="65">
        <v>60</v>
      </c>
      <c r="CA27" s="65">
        <v>2</v>
      </c>
      <c r="CB27" s="66">
        <v>55</v>
      </c>
      <c r="CC27" s="67">
        <f>9696*6*Tabulka1[[#This Row],[K8_1_VzdalenostObsluzneKomunikace_Hranice]]</f>
        <v>0</v>
      </c>
      <c r="CD27" s="65">
        <f>62500*Tabulka1[[#This Row],[VYMERA]]/10000*0.4</f>
        <v>17542.5</v>
      </c>
      <c r="CE27" s="65">
        <f>3065*Tabulka1[[#This Row],[K8_1_VzdalenostObsluzneKomunikace_Hranice]]</f>
        <v>0</v>
      </c>
      <c r="CF27" s="68">
        <f>2.1*Tabulka1[[#This Row],[VYMERA]]*0.4</f>
        <v>5894.2800000000007</v>
      </c>
      <c r="CG27" s="68">
        <f>10300*Tabulka1[[#This Row],[K9_1_VzdalenostVodovodu_Hranice]]</f>
        <v>0</v>
      </c>
      <c r="CH27" s="68">
        <f>1.45*Tabulka1[[#This Row],[VYMERA]]*0.4</f>
        <v>4069.86</v>
      </c>
      <c r="CI27" s="65">
        <f>12000*Tabulka1[[#This Row],[K9_3_VzdalenostKanalizace_Hranice]]</f>
        <v>0</v>
      </c>
      <c r="CJ27" s="65">
        <f>1.3*Tabulka1[[#This Row],[VYMERA]]*0.4</f>
        <v>3648.84</v>
      </c>
      <c r="CK27" s="65">
        <f>4000*Tabulka1[[#This Row],[K9_2_VzdalenostPlynovodu_Hranice]]</f>
        <v>0</v>
      </c>
      <c r="CL27" s="65">
        <f>14.4*Tabulka1[[#This Row],[VYMERA]]*0.23*0.2</f>
        <v>4648.0608000000002</v>
      </c>
      <c r="CM27" s="67">
        <f>2500*Tabulka1[[#This Row],[K9_4_VzdalenostElektra_Elektro_Hranice]]</f>
        <v>5000</v>
      </c>
      <c r="CN27" s="66">
        <f>0.23*Tabulka1[[#This Row],[VYMERA]]*14</f>
        <v>22594.74</v>
      </c>
      <c r="CO27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35803.540800000002</v>
      </c>
      <c r="CP27" s="70"/>
      <c r="CQ27" s="71"/>
      <c r="CR27" s="71"/>
      <c r="CS27" s="72" t="s">
        <v>158</v>
      </c>
    </row>
    <row r="28" spans="1:97" s="54" customFormat="1" ht="18" customHeight="1" x14ac:dyDescent="0.35">
      <c r="A28" s="55">
        <v>27</v>
      </c>
      <c r="B28" s="56" t="s">
        <v>139</v>
      </c>
      <c r="C28" s="110" t="s">
        <v>78</v>
      </c>
      <c r="D28" s="56" t="s">
        <v>112</v>
      </c>
      <c r="E28" s="56" t="s">
        <v>159</v>
      </c>
      <c r="F28" s="57" t="s">
        <v>80</v>
      </c>
      <c r="G28" s="58">
        <v>8589</v>
      </c>
      <c r="H28" s="59">
        <f>+Tabulka1[[#This Row],[VYMERA]]*0.8/1000</f>
        <v>6.8712000000000009</v>
      </c>
      <c r="I28" s="59">
        <f>+Tabulka1[[#This Row],[POČET RD (BJ)]]*2.7*0.6</f>
        <v>11.131344000000002</v>
      </c>
      <c r="J28" s="59">
        <f>15463*Tabulka1[[#This Row],[POČET NOVÝCH OB]]</f>
        <v>172123.97227200004</v>
      </c>
      <c r="K28" s="59">
        <f>+Tabulka1[[#This Row],[POČET NOVÝCH OB]]*2.7/3*19179/5</f>
        <v>38427.848383680008</v>
      </c>
      <c r="L28" s="59">
        <f>3100*Tabulka1[[#This Row],[POČET RD (BJ)]]</f>
        <v>21300.720000000001</v>
      </c>
      <c r="M28" s="59">
        <f>+Tabulka1[[#This Row],[RUD ZA ROK]]+Tabulka1[[#This Row],[DĚTI ŠKOLKA]]+Tabulka1[[#This Row],[SVĚŘENÉ DANĚ]]</f>
        <v>231852.54065568006</v>
      </c>
      <c r="N28" s="59">
        <f>11000*Tabulka1[[#This Row],[POČET RD (BJ)]]*2.7</f>
        <v>204074.64000000004</v>
      </c>
      <c r="O28" s="59">
        <f>+(Tabulka1[[#This Row],[POČET NOVÝCH OB]]*2.7/3/5*600000)+(17000*Tabulka1[[#This Row],[POČET NOVÝCH OB]])</f>
        <v>1391418.0000000005</v>
      </c>
      <c r="P28" s="60">
        <f>+(7.7-Tabulka1[[#This Row],[P1_Bydleni]])*100+810</f>
        <v>1160</v>
      </c>
      <c r="Q28" s="61">
        <f>+Tabulka1[[#This Row],[POČET RD (BJ)]]*250</f>
        <v>1717.8000000000002</v>
      </c>
      <c r="R28" s="126">
        <v>2</v>
      </c>
      <c r="S28" s="131" t="s">
        <v>381</v>
      </c>
      <c r="T28" s="131" t="s">
        <v>234</v>
      </c>
      <c r="U28" s="131" t="s">
        <v>234</v>
      </c>
      <c r="V28" s="62">
        <v>4.2</v>
      </c>
      <c r="W28" s="63">
        <v>7</v>
      </c>
      <c r="X28" s="64">
        <v>14.4</v>
      </c>
      <c r="Y28" s="64">
        <v>7</v>
      </c>
      <c r="Z28" s="64">
        <v>10.6</v>
      </c>
      <c r="AA28" s="64">
        <v>5.2</v>
      </c>
      <c r="AB28" s="64">
        <v>7</v>
      </c>
      <c r="AC28" s="64">
        <v>5</v>
      </c>
      <c r="AD28" s="64">
        <v>0.4</v>
      </c>
      <c r="AE28" s="64">
        <v>10</v>
      </c>
      <c r="AF28" s="64" t="s">
        <v>75</v>
      </c>
      <c r="AG28" s="64">
        <v>0.1</v>
      </c>
      <c r="AH28" s="64">
        <v>4.3</v>
      </c>
      <c r="AI28" s="64">
        <v>10</v>
      </c>
      <c r="AJ28" s="64">
        <v>0</v>
      </c>
      <c r="AK28" s="64">
        <v>8</v>
      </c>
      <c r="AL28" s="64">
        <v>487</v>
      </c>
      <c r="AM28" s="64">
        <v>444</v>
      </c>
      <c r="AN28" s="64">
        <v>2</v>
      </c>
      <c r="AO28" s="64">
        <v>859</v>
      </c>
      <c r="AP28" s="64">
        <v>884</v>
      </c>
      <c r="AQ28" s="64">
        <v>4.0999999999999996</v>
      </c>
      <c r="AR28" s="64">
        <v>2222</v>
      </c>
      <c r="AS28" s="64">
        <v>2928</v>
      </c>
      <c r="AT28" s="64">
        <v>764</v>
      </c>
      <c r="AU28" s="64">
        <v>805</v>
      </c>
      <c r="AV28" s="64">
        <v>3.3</v>
      </c>
      <c r="AW28" s="64">
        <v>524</v>
      </c>
      <c r="AX28" s="64">
        <v>583</v>
      </c>
      <c r="AY28" s="64">
        <v>0</v>
      </c>
      <c r="AZ28" s="64">
        <v>2947</v>
      </c>
      <c r="BA28" s="64">
        <v>3713</v>
      </c>
      <c r="BB28" s="64">
        <v>3.1</v>
      </c>
      <c r="BC28" s="64">
        <v>545</v>
      </c>
      <c r="BD28" s="64">
        <v>597</v>
      </c>
      <c r="BE28" s="64">
        <v>3.1</v>
      </c>
      <c r="BF28" s="64">
        <v>563</v>
      </c>
      <c r="BG28" s="64">
        <v>594</v>
      </c>
      <c r="BH28" s="64">
        <v>7.5</v>
      </c>
      <c r="BI28" s="64">
        <v>1001070</v>
      </c>
      <c r="BJ28" s="64">
        <v>6.2</v>
      </c>
      <c r="BK28" s="64">
        <v>7.7</v>
      </c>
      <c r="BL28" s="64">
        <v>9.1999999999999993</v>
      </c>
      <c r="BM28" s="64">
        <v>0</v>
      </c>
      <c r="BN28" s="64">
        <v>28</v>
      </c>
      <c r="BO28" s="64">
        <v>2.9</v>
      </c>
      <c r="BP28" s="64">
        <v>290</v>
      </c>
      <c r="BQ28" s="64">
        <v>377</v>
      </c>
      <c r="BR28" s="64">
        <v>3.2</v>
      </c>
      <c r="BS28" s="65">
        <v>277</v>
      </c>
      <c r="BT28" s="65">
        <v>365</v>
      </c>
      <c r="BU28" s="65">
        <v>6.3</v>
      </c>
      <c r="BV28" s="65">
        <v>126</v>
      </c>
      <c r="BW28" s="65">
        <v>209</v>
      </c>
      <c r="BX28" s="65">
        <v>6.3</v>
      </c>
      <c r="BY28" s="65">
        <v>133</v>
      </c>
      <c r="BZ28" s="65">
        <v>209</v>
      </c>
      <c r="CA28" s="65">
        <v>0</v>
      </c>
      <c r="CB28" s="66">
        <v>35</v>
      </c>
      <c r="CC28" s="67">
        <f>9696*6*Tabulka1[[#This Row],[K8_1_VzdalenostObsluzneKomunikace_Hranice]]</f>
        <v>0</v>
      </c>
      <c r="CD28" s="65">
        <f>62500*Tabulka1[[#This Row],[VYMERA]]/10000*0.4</f>
        <v>21472.5</v>
      </c>
      <c r="CE28" s="65">
        <f>3065*Tabulka1[[#This Row],[K8_1_VzdalenostObsluzneKomunikace_Hranice]]</f>
        <v>0</v>
      </c>
      <c r="CF28" s="68">
        <f>2.1*Tabulka1[[#This Row],[VYMERA]]*0.4</f>
        <v>7214.7600000000011</v>
      </c>
      <c r="CG28" s="68">
        <f>10300*Tabulka1[[#This Row],[K9_1_VzdalenostVodovodu_Hranice]]</f>
        <v>2987000</v>
      </c>
      <c r="CH28" s="68">
        <f>1.45*Tabulka1[[#This Row],[VYMERA]]*0.4</f>
        <v>4981.62</v>
      </c>
      <c r="CI28" s="65">
        <f>12000*Tabulka1[[#This Row],[K9_3_VzdalenostKanalizace_Hranice]]</f>
        <v>1512000</v>
      </c>
      <c r="CJ28" s="65">
        <f>1.3*Tabulka1[[#This Row],[VYMERA]]*0.4</f>
        <v>4466.2800000000007</v>
      </c>
      <c r="CK28" s="65">
        <f>4000*Tabulka1[[#This Row],[K9_2_VzdalenostPlynovodu_Hranice]]</f>
        <v>1108000</v>
      </c>
      <c r="CL28" s="65">
        <f>14.4*Tabulka1[[#This Row],[VYMERA]]*0.23*0.2</f>
        <v>5689.3536000000013</v>
      </c>
      <c r="CM28" s="67">
        <f>2500*Tabulka1[[#This Row],[K9_4_VzdalenostElektra_Elektro_Hranice]]</f>
        <v>0</v>
      </c>
      <c r="CN28" s="66">
        <f>0.23*Tabulka1[[#This Row],[VYMERA]]*14</f>
        <v>27656.58</v>
      </c>
      <c r="CO28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43824.513600000006</v>
      </c>
      <c r="CP28" s="70" t="s">
        <v>160</v>
      </c>
      <c r="CQ28" s="71"/>
      <c r="CR28" s="71" t="s">
        <v>161</v>
      </c>
      <c r="CS28" s="72" t="s">
        <v>162</v>
      </c>
    </row>
    <row r="29" spans="1:97" s="54" customFormat="1" ht="18" customHeight="1" x14ac:dyDescent="0.35">
      <c r="A29" s="55">
        <v>28</v>
      </c>
      <c r="B29" s="56" t="s">
        <v>70</v>
      </c>
      <c r="C29" s="110" t="s">
        <v>71</v>
      </c>
      <c r="D29" s="56" t="s">
        <v>72</v>
      </c>
      <c r="E29" s="56" t="s">
        <v>163</v>
      </c>
      <c r="F29" s="57" t="s">
        <v>74</v>
      </c>
      <c r="G29" s="58">
        <v>11817</v>
      </c>
      <c r="H29" s="59">
        <v>7</v>
      </c>
      <c r="I29" s="59">
        <f>+Tabulka1[[#This Row],[POČET RD (BJ)]]*2.7*0.6</f>
        <v>11.340000000000002</v>
      </c>
      <c r="J29" s="59">
        <f>15463*Tabulka1[[#This Row],[POČET NOVÝCH OB]]</f>
        <v>175350.42</v>
      </c>
      <c r="K29" s="59">
        <f>+Tabulka1[[#This Row],[POČET NOVÝCH OB]]*2.7/3*19179/5</f>
        <v>39148.174800000001</v>
      </c>
      <c r="L29" s="59">
        <f>3100*Tabulka1[[#This Row],[POČET RD (BJ)]]</f>
        <v>21700</v>
      </c>
      <c r="M29" s="59">
        <f>+Tabulka1[[#This Row],[RUD ZA ROK]]+Tabulka1[[#This Row],[DĚTI ŠKOLKA]]+Tabulka1[[#This Row],[SVĚŘENÉ DANĚ]]</f>
        <v>236198.59480000002</v>
      </c>
      <c r="N29" s="59">
        <f>11000*Tabulka1[[#This Row],[POČET RD (BJ)]]*2.7</f>
        <v>207900</v>
      </c>
      <c r="O29" s="59">
        <f>+(Tabulka1[[#This Row],[POČET NOVÝCH OB]]*2.7/3/5*600000)+(17000*Tabulka1[[#This Row],[POČET NOVÝCH OB]])</f>
        <v>1417500.0000000002</v>
      </c>
      <c r="P29" s="60">
        <f>+(7.7-Tabulka1[[#This Row],[P1_Bydleni]])*100+810</f>
        <v>870</v>
      </c>
      <c r="Q29" s="61">
        <f>+Tabulka1[[#This Row],[POČET RD (BJ)]]*250</f>
        <v>1750</v>
      </c>
      <c r="R29" s="126">
        <v>5</v>
      </c>
      <c r="S29" s="126">
        <v>2</v>
      </c>
      <c r="T29" s="131" t="s">
        <v>234</v>
      </c>
      <c r="U29" s="131" t="s">
        <v>234</v>
      </c>
      <c r="V29" s="62">
        <v>7.1</v>
      </c>
      <c r="W29" s="63">
        <v>7</v>
      </c>
      <c r="X29" s="64">
        <v>14.6</v>
      </c>
      <c r="Y29" s="64">
        <v>7</v>
      </c>
      <c r="Z29" s="64">
        <v>10.7</v>
      </c>
      <c r="AA29" s="64">
        <v>5</v>
      </c>
      <c r="AB29" s="64">
        <v>7.2</v>
      </c>
      <c r="AC29" s="64">
        <v>4</v>
      </c>
      <c r="AD29" s="64">
        <v>0.41</v>
      </c>
      <c r="AE29" s="64">
        <v>10</v>
      </c>
      <c r="AF29" s="64" t="s">
        <v>75</v>
      </c>
      <c r="AG29" s="64">
        <v>3.9</v>
      </c>
      <c r="AH29" s="64">
        <v>9.8000000000000007</v>
      </c>
      <c r="AI29" s="64">
        <v>2.6</v>
      </c>
      <c r="AJ29" s="64">
        <v>20.5</v>
      </c>
      <c r="AK29" s="64">
        <v>9</v>
      </c>
      <c r="AL29" s="64">
        <v>356</v>
      </c>
      <c r="AM29" s="64">
        <v>253</v>
      </c>
      <c r="AN29" s="64">
        <v>5.7</v>
      </c>
      <c r="AO29" s="64">
        <v>818</v>
      </c>
      <c r="AP29" s="64">
        <v>342</v>
      </c>
      <c r="AQ29" s="64">
        <v>7.8</v>
      </c>
      <c r="AR29" s="64">
        <v>2841</v>
      </c>
      <c r="AS29" s="64">
        <v>2460</v>
      </c>
      <c r="AT29" s="64">
        <v>734</v>
      </c>
      <c r="AU29" s="64">
        <v>265</v>
      </c>
      <c r="AV29" s="64">
        <v>7.9</v>
      </c>
      <c r="AW29" s="64">
        <v>499</v>
      </c>
      <c r="AX29" s="64">
        <v>212</v>
      </c>
      <c r="AY29" s="64">
        <v>0</v>
      </c>
      <c r="AZ29" s="64">
        <v>3625</v>
      </c>
      <c r="BA29" s="64">
        <v>3270</v>
      </c>
      <c r="BB29" s="64">
        <v>7.9</v>
      </c>
      <c r="BC29" s="64">
        <v>515</v>
      </c>
      <c r="BD29" s="64">
        <v>197</v>
      </c>
      <c r="BE29" s="64">
        <v>5</v>
      </c>
      <c r="BF29" s="64">
        <v>512</v>
      </c>
      <c r="BG29" s="64">
        <v>169</v>
      </c>
      <c r="BH29" s="64">
        <v>7</v>
      </c>
      <c r="BI29" s="64">
        <v>978783</v>
      </c>
      <c r="BJ29" s="64">
        <v>7.7</v>
      </c>
      <c r="BK29" s="64">
        <v>5</v>
      </c>
      <c r="BL29" s="64">
        <v>8.8000000000000007</v>
      </c>
      <c r="BM29" s="64">
        <v>0</v>
      </c>
      <c r="BN29" s="64">
        <v>33</v>
      </c>
      <c r="BO29" s="64">
        <v>9.8000000000000007</v>
      </c>
      <c r="BP29" s="64">
        <v>0</v>
      </c>
      <c r="BQ29" s="64">
        <v>25</v>
      </c>
      <c r="BR29" s="64">
        <v>8.1</v>
      </c>
      <c r="BS29" s="65">
        <v>3</v>
      </c>
      <c r="BT29" s="65">
        <v>120</v>
      </c>
      <c r="BU29" s="65">
        <v>9.9</v>
      </c>
      <c r="BV29" s="65">
        <v>0</v>
      </c>
      <c r="BW29" s="65">
        <v>24</v>
      </c>
      <c r="BX29" s="65">
        <v>6.8</v>
      </c>
      <c r="BY29" s="65">
        <v>107</v>
      </c>
      <c r="BZ29" s="65">
        <v>191</v>
      </c>
      <c r="CA29" s="65">
        <v>0</v>
      </c>
      <c r="CB29" s="66">
        <v>17</v>
      </c>
      <c r="CC29" s="67">
        <f>9696*6*Tabulka1[[#This Row],[K8_1_VzdalenostObsluzneKomunikace_Hranice]]</f>
        <v>0</v>
      </c>
      <c r="CD29" s="65">
        <f>62500*Tabulka1[[#This Row],[VYMERA]]/10000*0.4</f>
        <v>29542.5</v>
      </c>
      <c r="CE29" s="65">
        <f>3065*Tabulka1[[#This Row],[K8_1_VzdalenostObsluzneKomunikace_Hranice]]</f>
        <v>0</v>
      </c>
      <c r="CF29" s="68">
        <f>2.1*Tabulka1[[#This Row],[VYMERA]]*0.4</f>
        <v>9926.2800000000007</v>
      </c>
      <c r="CG29" s="68">
        <f>10300*Tabulka1[[#This Row],[K9_1_VzdalenostVodovodu_Hranice]]</f>
        <v>0</v>
      </c>
      <c r="CH29" s="68">
        <f>1.45*Tabulka1[[#This Row],[VYMERA]]*0.4</f>
        <v>6853.86</v>
      </c>
      <c r="CI29" s="65">
        <f>12000*Tabulka1[[#This Row],[K9_3_VzdalenostKanalizace_Hranice]]</f>
        <v>0</v>
      </c>
      <c r="CJ29" s="65">
        <f>1.3*Tabulka1[[#This Row],[VYMERA]]*0.4</f>
        <v>6144.84</v>
      </c>
      <c r="CK29" s="65">
        <f>4000*Tabulka1[[#This Row],[K9_2_VzdalenostPlynovodu_Hranice]]</f>
        <v>12000</v>
      </c>
      <c r="CL29" s="65">
        <f>14.4*Tabulka1[[#This Row],[VYMERA]]*0.23*0.2</f>
        <v>7827.5808000000006</v>
      </c>
      <c r="CM29" s="67">
        <f>2500*Tabulka1[[#This Row],[K9_4_VzdalenostElektra_Elektro_Hranice]]</f>
        <v>0</v>
      </c>
      <c r="CN29" s="66">
        <f>0.23*Tabulka1[[#This Row],[VYMERA]]*14</f>
        <v>38050.740000000005</v>
      </c>
      <c r="CO29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60295.060799999999</v>
      </c>
      <c r="CP29" s="70"/>
      <c r="CQ29" s="71"/>
      <c r="CR29" s="71" t="s">
        <v>164</v>
      </c>
      <c r="CS29" s="72" t="s">
        <v>165</v>
      </c>
    </row>
    <row r="30" spans="1:97" s="54" customFormat="1" ht="18" customHeight="1" x14ac:dyDescent="0.35">
      <c r="A30" s="55">
        <v>29</v>
      </c>
      <c r="B30" s="56" t="s">
        <v>70</v>
      </c>
      <c r="C30" s="110" t="s">
        <v>71</v>
      </c>
      <c r="D30" s="56" t="s">
        <v>72</v>
      </c>
      <c r="E30" s="56" t="s">
        <v>166</v>
      </c>
      <c r="F30" s="57" t="s">
        <v>74</v>
      </c>
      <c r="G30" s="58">
        <v>1176</v>
      </c>
      <c r="H30" s="59">
        <f>+Tabulka1[[#This Row],[VYMERA]]*0.8/1000</f>
        <v>0.94080000000000008</v>
      </c>
      <c r="I30" s="59">
        <f>+Tabulka1[[#This Row],[POČET RD (BJ)]]*2.7*0.6</f>
        <v>1.5240960000000001</v>
      </c>
      <c r="J30" s="59">
        <f>15463*Tabulka1[[#This Row],[POČET NOVÝCH OB]]</f>
        <v>23567.096448</v>
      </c>
      <c r="K30" s="59">
        <f>+Tabulka1[[#This Row],[POČET NOVÝCH OB]]*2.7/3*19179/5</f>
        <v>5261.5146931200015</v>
      </c>
      <c r="L30" s="59">
        <f>3100*Tabulka1[[#This Row],[POČET RD (BJ)]]</f>
        <v>2916.4800000000005</v>
      </c>
      <c r="M30" s="59">
        <f>+Tabulka1[[#This Row],[RUD ZA ROK]]+Tabulka1[[#This Row],[DĚTI ŠKOLKA]]+Tabulka1[[#This Row],[SVĚŘENÉ DANĚ]]</f>
        <v>31745.091141120003</v>
      </c>
      <c r="N30" s="59">
        <f>11000*Tabulka1[[#This Row],[POČET RD (BJ)]]*2.7</f>
        <v>27941.760000000006</v>
      </c>
      <c r="O30" s="59">
        <f>+(Tabulka1[[#This Row],[POČET NOVÝCH OB]]*2.7/3/5*600000)+(17000*Tabulka1[[#This Row],[POČET NOVÝCH OB]])</f>
        <v>190512.00000000006</v>
      </c>
      <c r="P30" s="60">
        <f>+(7.7-Tabulka1[[#This Row],[P1_Bydleni]])*100+810</f>
        <v>990</v>
      </c>
      <c r="Q30" s="61">
        <f>+Tabulka1[[#This Row],[POČET RD (BJ)]]*250</f>
        <v>235.20000000000002</v>
      </c>
      <c r="R30" s="126">
        <v>1</v>
      </c>
      <c r="S30" s="126">
        <v>0</v>
      </c>
      <c r="T30" s="126">
        <v>1</v>
      </c>
      <c r="U30" s="131" t="s">
        <v>234</v>
      </c>
      <c r="V30" s="62">
        <v>5.9</v>
      </c>
      <c r="W30" s="63">
        <v>7</v>
      </c>
      <c r="X30" s="64">
        <v>14.4</v>
      </c>
      <c r="Y30" s="64">
        <v>7</v>
      </c>
      <c r="Z30" s="64">
        <v>10.6</v>
      </c>
      <c r="AA30" s="64">
        <v>5</v>
      </c>
      <c r="AB30" s="64">
        <v>7.1</v>
      </c>
      <c r="AC30" s="64">
        <v>4</v>
      </c>
      <c r="AD30" s="64">
        <v>0.41</v>
      </c>
      <c r="AE30" s="64">
        <v>10</v>
      </c>
      <c r="AF30" s="64" t="s">
        <v>75</v>
      </c>
      <c r="AG30" s="64">
        <v>3.8</v>
      </c>
      <c r="AH30" s="64">
        <v>14.9</v>
      </c>
      <c r="AI30" s="64">
        <v>10</v>
      </c>
      <c r="AJ30" s="64">
        <v>0</v>
      </c>
      <c r="AK30" s="64">
        <v>9.3000000000000007</v>
      </c>
      <c r="AL30" s="64">
        <v>134</v>
      </c>
      <c r="AM30" s="64">
        <v>129</v>
      </c>
      <c r="AN30" s="64">
        <v>4.8</v>
      </c>
      <c r="AO30" s="64">
        <v>1124</v>
      </c>
      <c r="AP30" s="64">
        <v>645</v>
      </c>
      <c r="AQ30" s="64">
        <v>6.8</v>
      </c>
      <c r="AR30" s="64">
        <v>3147</v>
      </c>
      <c r="AS30" s="64">
        <v>2439</v>
      </c>
      <c r="AT30" s="64">
        <v>1045</v>
      </c>
      <c r="AU30" s="64">
        <v>541</v>
      </c>
      <c r="AV30" s="64">
        <v>7.7</v>
      </c>
      <c r="AW30" s="64">
        <v>815</v>
      </c>
      <c r="AX30" s="64">
        <v>234</v>
      </c>
      <c r="AY30" s="64">
        <v>0</v>
      </c>
      <c r="AZ30" s="64">
        <v>3919</v>
      </c>
      <c r="BA30" s="64">
        <v>3210</v>
      </c>
      <c r="BB30" s="64">
        <v>6.5</v>
      </c>
      <c r="BC30" s="64">
        <v>831</v>
      </c>
      <c r="BD30" s="64">
        <v>261</v>
      </c>
      <c r="BE30" s="64">
        <v>5</v>
      </c>
      <c r="BF30" s="64">
        <v>829</v>
      </c>
      <c r="BG30" s="64">
        <v>275</v>
      </c>
      <c r="BH30" s="64">
        <v>3.5</v>
      </c>
      <c r="BI30" s="64">
        <v>774645</v>
      </c>
      <c r="BJ30" s="64">
        <v>5</v>
      </c>
      <c r="BK30" s="64">
        <v>6.9</v>
      </c>
      <c r="BL30" s="64">
        <v>9</v>
      </c>
      <c r="BM30" s="64">
        <v>34</v>
      </c>
      <c r="BN30" s="64">
        <v>54</v>
      </c>
      <c r="BO30" s="64">
        <v>9.4</v>
      </c>
      <c r="BP30" s="64">
        <v>36</v>
      </c>
      <c r="BQ30" s="64">
        <v>55</v>
      </c>
      <c r="BR30" s="64">
        <v>9.6</v>
      </c>
      <c r="BS30" s="65">
        <v>26</v>
      </c>
      <c r="BT30" s="65">
        <v>46</v>
      </c>
      <c r="BU30" s="65">
        <v>9.8000000000000007</v>
      </c>
      <c r="BV30" s="65">
        <v>14</v>
      </c>
      <c r="BW30" s="65">
        <v>39</v>
      </c>
      <c r="BX30" s="65">
        <v>6.4</v>
      </c>
      <c r="BY30" s="65">
        <v>173</v>
      </c>
      <c r="BZ30" s="65">
        <v>203</v>
      </c>
      <c r="CA30" s="65">
        <v>27</v>
      </c>
      <c r="CB30" s="66">
        <v>47</v>
      </c>
      <c r="CC30" s="67">
        <f>9696*6*Tabulka1[[#This Row],[K8_1_VzdalenostObsluzneKomunikace_Hranice]]</f>
        <v>1977984</v>
      </c>
      <c r="CD30" s="65">
        <f>62500*Tabulka1[[#This Row],[VYMERA]]/10000*0.4</f>
        <v>2940</v>
      </c>
      <c r="CE30" s="65">
        <f>3065*Tabulka1[[#This Row],[K8_1_VzdalenostObsluzneKomunikace_Hranice]]</f>
        <v>104210</v>
      </c>
      <c r="CF30" s="68">
        <f>2.1*Tabulka1[[#This Row],[VYMERA]]*0.4</f>
        <v>987.84</v>
      </c>
      <c r="CG30" s="68">
        <f>10300*Tabulka1[[#This Row],[K9_1_VzdalenostVodovodu_Hranice]]</f>
        <v>370800</v>
      </c>
      <c r="CH30" s="68">
        <f>1.45*Tabulka1[[#This Row],[VYMERA]]*0.4</f>
        <v>682.08</v>
      </c>
      <c r="CI30" s="65">
        <f>12000*Tabulka1[[#This Row],[K9_3_VzdalenostKanalizace_Hranice]]</f>
        <v>168000</v>
      </c>
      <c r="CJ30" s="65">
        <f>1.3*Tabulka1[[#This Row],[VYMERA]]*0.4</f>
        <v>611.52</v>
      </c>
      <c r="CK30" s="65">
        <f>4000*Tabulka1[[#This Row],[K9_2_VzdalenostPlynovodu_Hranice]]</f>
        <v>104000</v>
      </c>
      <c r="CL30" s="65">
        <f>14.4*Tabulka1[[#This Row],[VYMERA]]*0.23*0.2</f>
        <v>778.98240000000021</v>
      </c>
      <c r="CM30" s="67">
        <f>2500*Tabulka1[[#This Row],[K9_4_VzdalenostElektra_Elektro_Hranice]]</f>
        <v>67500</v>
      </c>
      <c r="CN30" s="66">
        <f>0.23*Tabulka1[[#This Row],[VYMERA]]*14</f>
        <v>3786.7200000000003</v>
      </c>
      <c r="CO30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6000.4224000000004</v>
      </c>
      <c r="CP30" s="70"/>
      <c r="CQ30" s="71"/>
      <c r="CR30" s="71" t="s">
        <v>167</v>
      </c>
      <c r="CS30" s="72"/>
    </row>
    <row r="31" spans="1:97" s="54" customFormat="1" ht="18" customHeight="1" x14ac:dyDescent="0.35">
      <c r="A31" s="55">
        <v>30</v>
      </c>
      <c r="B31" s="56" t="s">
        <v>139</v>
      </c>
      <c r="C31" s="110" t="s">
        <v>78</v>
      </c>
      <c r="D31" s="56" t="s">
        <v>112</v>
      </c>
      <c r="E31" s="56" t="s">
        <v>168</v>
      </c>
      <c r="F31" s="57" t="s">
        <v>80</v>
      </c>
      <c r="G31" s="58">
        <v>1046</v>
      </c>
      <c r="H31" s="59">
        <f>+Tabulka1[[#This Row],[VYMERA]]*0.8/1000</f>
        <v>0.8368000000000001</v>
      </c>
      <c r="I31" s="59">
        <f>+Tabulka1[[#This Row],[POČET RD (BJ)]]*2.7*0.6</f>
        <v>1.3556160000000002</v>
      </c>
      <c r="J31" s="59">
        <f>15463*Tabulka1[[#This Row],[POČET NOVÝCH OB]]</f>
        <v>20961.890208000001</v>
      </c>
      <c r="K31" s="59">
        <f>+Tabulka1[[#This Row],[POČET NOVÝCH OB]]*2.7/3*19179/5</f>
        <v>4679.8846675200011</v>
      </c>
      <c r="L31" s="59">
        <f>3100*Tabulka1[[#This Row],[POČET RD (BJ)]]</f>
        <v>2594.0800000000004</v>
      </c>
      <c r="M31" s="59">
        <f>+Tabulka1[[#This Row],[RUD ZA ROK]]+Tabulka1[[#This Row],[DĚTI ŠKOLKA]]+Tabulka1[[#This Row],[SVĚŘENÉ DANĚ]]</f>
        <v>28235.854875520003</v>
      </c>
      <c r="N31" s="59">
        <f>11000*Tabulka1[[#This Row],[POČET RD (BJ)]]*2.7</f>
        <v>24852.960000000003</v>
      </c>
      <c r="O31" s="59">
        <f>+(Tabulka1[[#This Row],[POČET NOVÝCH OB]]*2.7/3/5*600000)+(17000*Tabulka1[[#This Row],[POČET NOVÝCH OB]])</f>
        <v>169452.00000000003</v>
      </c>
      <c r="P31" s="60">
        <f>+(7.7-Tabulka1[[#This Row],[P1_Bydleni]])*100+810</f>
        <v>830</v>
      </c>
      <c r="Q31" s="61">
        <f>+Tabulka1[[#This Row],[POČET RD (BJ)]]*250</f>
        <v>209.20000000000002</v>
      </c>
      <c r="R31" s="126">
        <v>1</v>
      </c>
      <c r="S31" s="126">
        <v>0</v>
      </c>
      <c r="T31" s="131" t="s">
        <v>234</v>
      </c>
      <c r="U31" s="131" t="s">
        <v>234</v>
      </c>
      <c r="V31" s="62">
        <v>7.5</v>
      </c>
      <c r="W31" s="63">
        <v>7</v>
      </c>
      <c r="X31" s="64">
        <v>14.6</v>
      </c>
      <c r="Y31" s="64">
        <v>7</v>
      </c>
      <c r="Z31" s="64">
        <v>10.8</v>
      </c>
      <c r="AA31" s="64">
        <v>5</v>
      </c>
      <c r="AB31" s="64">
        <v>7.3</v>
      </c>
      <c r="AC31" s="64">
        <v>4</v>
      </c>
      <c r="AD31" s="64">
        <v>0.42</v>
      </c>
      <c r="AE31" s="64">
        <v>10</v>
      </c>
      <c r="AF31" s="64" t="s">
        <v>75</v>
      </c>
      <c r="AG31" s="64">
        <v>0.9</v>
      </c>
      <c r="AH31" s="64">
        <v>4.8</v>
      </c>
      <c r="AI31" s="64">
        <v>2.2999999999999998</v>
      </c>
      <c r="AJ31" s="64">
        <v>23.3</v>
      </c>
      <c r="AK31" s="64">
        <v>10</v>
      </c>
      <c r="AL31" s="64">
        <v>98</v>
      </c>
      <c r="AM31" s="64">
        <v>100</v>
      </c>
      <c r="AN31" s="64">
        <v>6</v>
      </c>
      <c r="AO31" s="64">
        <v>1403</v>
      </c>
      <c r="AP31" s="64">
        <v>181</v>
      </c>
      <c r="AQ31" s="64">
        <v>9</v>
      </c>
      <c r="AR31" s="64">
        <v>3407</v>
      </c>
      <c r="AS31" s="64">
        <v>2262</v>
      </c>
      <c r="AT31" s="64">
        <v>1324</v>
      </c>
      <c r="AU31" s="64">
        <v>79</v>
      </c>
      <c r="AV31" s="64">
        <v>8</v>
      </c>
      <c r="AW31" s="64">
        <v>1088</v>
      </c>
      <c r="AX31" s="64">
        <v>231</v>
      </c>
      <c r="AY31" s="64">
        <v>0</v>
      </c>
      <c r="AZ31" s="64">
        <v>4172</v>
      </c>
      <c r="BA31" s="64">
        <v>3076</v>
      </c>
      <c r="BB31" s="64">
        <v>9</v>
      </c>
      <c r="BC31" s="64">
        <v>1106</v>
      </c>
      <c r="BD31" s="64">
        <v>195</v>
      </c>
      <c r="BE31" s="64">
        <v>5</v>
      </c>
      <c r="BF31" s="64">
        <v>1105</v>
      </c>
      <c r="BG31" s="64">
        <v>180</v>
      </c>
      <c r="BH31" s="64">
        <v>7.4</v>
      </c>
      <c r="BI31" s="64">
        <v>1002609</v>
      </c>
      <c r="BJ31" s="64">
        <v>10</v>
      </c>
      <c r="BK31" s="64">
        <v>4</v>
      </c>
      <c r="BL31" s="64">
        <v>10</v>
      </c>
      <c r="BM31" s="64">
        <v>3</v>
      </c>
      <c r="BN31" s="64">
        <v>17</v>
      </c>
      <c r="BO31" s="64">
        <v>10</v>
      </c>
      <c r="BP31" s="64">
        <v>1</v>
      </c>
      <c r="BQ31" s="64">
        <v>13</v>
      </c>
      <c r="BR31" s="64">
        <v>10</v>
      </c>
      <c r="BS31" s="65">
        <v>0</v>
      </c>
      <c r="BT31" s="65">
        <v>17</v>
      </c>
      <c r="BU31" s="65">
        <v>10</v>
      </c>
      <c r="BV31" s="65">
        <v>0</v>
      </c>
      <c r="BW31" s="65">
        <v>29</v>
      </c>
      <c r="BX31" s="65">
        <v>8.1</v>
      </c>
      <c r="BY31" s="65">
        <v>74</v>
      </c>
      <c r="BZ31" s="65">
        <v>121</v>
      </c>
      <c r="CA31" s="65">
        <v>0</v>
      </c>
      <c r="CB31" s="66">
        <v>15</v>
      </c>
      <c r="CC31" s="67">
        <f>9696*6*Tabulka1[[#This Row],[K8_1_VzdalenostObsluzneKomunikace_Hranice]]</f>
        <v>174528</v>
      </c>
      <c r="CD31" s="65">
        <f>62500*Tabulka1[[#This Row],[VYMERA]]/10000*0.4</f>
        <v>2615</v>
      </c>
      <c r="CE31" s="65">
        <f>3065*Tabulka1[[#This Row],[K8_1_VzdalenostObsluzneKomunikace_Hranice]]</f>
        <v>9195</v>
      </c>
      <c r="CF31" s="68">
        <f>2.1*Tabulka1[[#This Row],[VYMERA]]*0.4</f>
        <v>878.64</v>
      </c>
      <c r="CG31" s="68">
        <f>10300*Tabulka1[[#This Row],[K9_1_VzdalenostVodovodu_Hranice]]</f>
        <v>10300</v>
      </c>
      <c r="CH31" s="68">
        <f>1.45*Tabulka1[[#This Row],[VYMERA]]*0.4</f>
        <v>606.68000000000006</v>
      </c>
      <c r="CI31" s="65">
        <f>12000*Tabulka1[[#This Row],[K9_3_VzdalenostKanalizace_Hranice]]</f>
        <v>0</v>
      </c>
      <c r="CJ31" s="65">
        <f>1.3*Tabulka1[[#This Row],[VYMERA]]*0.4</f>
        <v>543.91999999999996</v>
      </c>
      <c r="CK31" s="65">
        <f>4000*Tabulka1[[#This Row],[K9_2_VzdalenostPlynovodu_Hranice]]</f>
        <v>0</v>
      </c>
      <c r="CL31" s="65">
        <f>14.4*Tabulka1[[#This Row],[VYMERA]]*0.23*0.2</f>
        <v>692.87040000000002</v>
      </c>
      <c r="CM31" s="67">
        <f>2500*Tabulka1[[#This Row],[K9_4_VzdalenostElektra_Elektro_Hranice]]</f>
        <v>0</v>
      </c>
      <c r="CN31" s="66">
        <f>0.23*Tabulka1[[#This Row],[VYMERA]]*14</f>
        <v>3368.1200000000003</v>
      </c>
      <c r="CO31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5337.1103999999996</v>
      </c>
      <c r="CP31" s="70"/>
      <c r="CQ31" s="71" t="s">
        <v>169</v>
      </c>
      <c r="CR31" s="71" t="s">
        <v>170</v>
      </c>
      <c r="CS31" s="72" t="s">
        <v>171</v>
      </c>
    </row>
    <row r="32" spans="1:97" s="54" customFormat="1" ht="18" customHeight="1" x14ac:dyDescent="0.35">
      <c r="A32" s="55">
        <v>31</v>
      </c>
      <c r="B32" s="56" t="s">
        <v>70</v>
      </c>
      <c r="C32" s="110" t="s">
        <v>78</v>
      </c>
      <c r="D32" s="56" t="s">
        <v>112</v>
      </c>
      <c r="E32" s="56" t="s">
        <v>172</v>
      </c>
      <c r="F32" s="57" t="s">
        <v>80</v>
      </c>
      <c r="G32" s="58">
        <v>9191</v>
      </c>
      <c r="H32" s="59">
        <v>6</v>
      </c>
      <c r="I32" s="59">
        <f>+Tabulka1[[#This Row],[POČET RD (BJ)]]*2.7*0.6</f>
        <v>9.7200000000000006</v>
      </c>
      <c r="J32" s="59">
        <f>15463*Tabulka1[[#This Row],[POČET NOVÝCH OB]]</f>
        <v>150300.36000000002</v>
      </c>
      <c r="K32" s="59">
        <f>+Tabulka1[[#This Row],[POČET NOVÝCH OB]]*2.7/3*19179/5</f>
        <v>33555.578400000006</v>
      </c>
      <c r="L32" s="59">
        <f>3100*Tabulka1[[#This Row],[POČET RD (BJ)]]</f>
        <v>18600</v>
      </c>
      <c r="M32" s="59">
        <f>+Tabulka1[[#This Row],[RUD ZA ROK]]+Tabulka1[[#This Row],[DĚTI ŠKOLKA]]+Tabulka1[[#This Row],[SVĚŘENÉ DANĚ]]</f>
        <v>202455.93840000001</v>
      </c>
      <c r="N32" s="59">
        <f>11000*Tabulka1[[#This Row],[POČET RD (BJ)]]*2.7</f>
        <v>178200</v>
      </c>
      <c r="O32" s="59">
        <f>+(Tabulka1[[#This Row],[POČET NOVÝCH OB]]*2.7/3/5*600000)+(17000*Tabulka1[[#This Row],[POČET NOVÝCH OB]])</f>
        <v>1215000.0000000002</v>
      </c>
      <c r="P32" s="60">
        <f>+(7.7-Tabulka1[[#This Row],[P1_Bydleni]])*100+810</f>
        <v>1000</v>
      </c>
      <c r="Q32" s="61">
        <f>+Tabulka1[[#This Row],[POČET RD (BJ)]]*250</f>
        <v>1500</v>
      </c>
      <c r="R32" s="126">
        <v>0</v>
      </c>
      <c r="S32" s="126">
        <v>6</v>
      </c>
      <c r="T32" s="131" t="s">
        <v>234</v>
      </c>
      <c r="U32" s="126">
        <v>6</v>
      </c>
      <c r="V32" s="62">
        <v>5.8</v>
      </c>
      <c r="W32" s="63">
        <v>7</v>
      </c>
      <c r="X32" s="64">
        <v>14.7</v>
      </c>
      <c r="Y32" s="64">
        <v>7</v>
      </c>
      <c r="Z32" s="64">
        <v>10.9</v>
      </c>
      <c r="AA32" s="64">
        <v>5</v>
      </c>
      <c r="AB32" s="64">
        <v>7.5</v>
      </c>
      <c r="AC32" s="64">
        <v>4</v>
      </c>
      <c r="AD32" s="64">
        <v>0.44</v>
      </c>
      <c r="AE32" s="64">
        <v>10</v>
      </c>
      <c r="AF32" s="64" t="s">
        <v>75</v>
      </c>
      <c r="AG32" s="64">
        <v>1.2</v>
      </c>
      <c r="AH32" s="64">
        <v>5.6</v>
      </c>
      <c r="AI32" s="64">
        <v>10</v>
      </c>
      <c r="AJ32" s="64">
        <v>0</v>
      </c>
      <c r="AK32" s="64">
        <v>8.8000000000000007</v>
      </c>
      <c r="AL32" s="64">
        <v>99</v>
      </c>
      <c r="AM32" s="64">
        <v>339</v>
      </c>
      <c r="AN32" s="64">
        <v>6</v>
      </c>
      <c r="AO32" s="64">
        <v>1248</v>
      </c>
      <c r="AP32" s="64">
        <v>362</v>
      </c>
      <c r="AQ32" s="64">
        <v>7.5</v>
      </c>
      <c r="AR32" s="64">
        <v>3152</v>
      </c>
      <c r="AS32" s="64">
        <v>1855</v>
      </c>
      <c r="AT32" s="64">
        <v>1157</v>
      </c>
      <c r="AU32" s="64">
        <v>365</v>
      </c>
      <c r="AV32" s="64">
        <v>5.4</v>
      </c>
      <c r="AW32" s="64">
        <v>885</v>
      </c>
      <c r="AX32" s="64">
        <v>540</v>
      </c>
      <c r="AY32" s="64">
        <v>0</v>
      </c>
      <c r="AZ32" s="64">
        <v>3903</v>
      </c>
      <c r="BA32" s="64">
        <v>2673</v>
      </c>
      <c r="BB32" s="64">
        <v>7</v>
      </c>
      <c r="BC32" s="64">
        <v>907</v>
      </c>
      <c r="BD32" s="64">
        <v>341</v>
      </c>
      <c r="BE32" s="64">
        <v>5</v>
      </c>
      <c r="BF32" s="64">
        <v>910</v>
      </c>
      <c r="BG32" s="64">
        <v>520</v>
      </c>
      <c r="BH32" s="64">
        <v>8</v>
      </c>
      <c r="BI32" s="64">
        <v>1015167</v>
      </c>
      <c r="BJ32" s="64">
        <v>10</v>
      </c>
      <c r="BK32" s="64">
        <v>3.1</v>
      </c>
      <c r="BL32" s="64">
        <v>8.3000000000000007</v>
      </c>
      <c r="BM32" s="64">
        <v>4</v>
      </c>
      <c r="BN32" s="64">
        <v>81</v>
      </c>
      <c r="BO32" s="64">
        <v>9</v>
      </c>
      <c r="BP32" s="64">
        <v>13</v>
      </c>
      <c r="BQ32" s="64">
        <v>85</v>
      </c>
      <c r="BR32" s="64">
        <v>9.1</v>
      </c>
      <c r="BS32" s="65">
        <v>0</v>
      </c>
      <c r="BT32" s="65">
        <v>76</v>
      </c>
      <c r="BU32" s="65">
        <v>8.8000000000000007</v>
      </c>
      <c r="BV32" s="65">
        <v>42</v>
      </c>
      <c r="BW32" s="65">
        <v>79</v>
      </c>
      <c r="BX32" s="65">
        <v>5</v>
      </c>
      <c r="BY32" s="65">
        <v>232</v>
      </c>
      <c r="BZ32" s="65">
        <v>288</v>
      </c>
      <c r="CA32" s="65">
        <v>0</v>
      </c>
      <c r="CB32" s="66">
        <v>46</v>
      </c>
      <c r="CC32" s="67">
        <f>9696*6*Tabulka1[[#This Row],[K8_1_VzdalenostObsluzneKomunikace_Hranice]]</f>
        <v>232704</v>
      </c>
      <c r="CD32" s="65">
        <f>62500*Tabulka1[[#This Row],[VYMERA]]/10000*0.4</f>
        <v>22977.5</v>
      </c>
      <c r="CE32" s="65">
        <f>3065*Tabulka1[[#This Row],[K8_1_VzdalenostObsluzneKomunikace_Hranice]]</f>
        <v>12260</v>
      </c>
      <c r="CF32" s="68">
        <f>2.1*Tabulka1[[#This Row],[VYMERA]]*0.4</f>
        <v>7720.4400000000014</v>
      </c>
      <c r="CG32" s="68">
        <f>10300*Tabulka1[[#This Row],[K9_1_VzdalenostVodovodu_Hranice]]</f>
        <v>133900</v>
      </c>
      <c r="CH32" s="68">
        <f>1.45*Tabulka1[[#This Row],[VYMERA]]*0.4</f>
        <v>5330.78</v>
      </c>
      <c r="CI32" s="65">
        <f>12000*Tabulka1[[#This Row],[K9_3_VzdalenostKanalizace_Hranice]]</f>
        <v>504000</v>
      </c>
      <c r="CJ32" s="65">
        <f>1.3*Tabulka1[[#This Row],[VYMERA]]*0.4</f>
        <v>4779.3200000000006</v>
      </c>
      <c r="CK32" s="65">
        <f>4000*Tabulka1[[#This Row],[K9_2_VzdalenostPlynovodu_Hranice]]</f>
        <v>0</v>
      </c>
      <c r="CL32" s="65">
        <f>14.4*Tabulka1[[#This Row],[VYMERA]]*0.23*0.2</f>
        <v>6088.1184000000003</v>
      </c>
      <c r="CM32" s="67">
        <f>2500*Tabulka1[[#This Row],[K9_4_VzdalenostElektra_Elektro_Hranice]]</f>
        <v>0</v>
      </c>
      <c r="CN32" s="66">
        <f>0.23*Tabulka1[[#This Row],[VYMERA]]*14</f>
        <v>29595.020000000004</v>
      </c>
      <c r="CO32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46896.1584</v>
      </c>
      <c r="CP32" s="70"/>
      <c r="CQ32" s="71" t="s">
        <v>173</v>
      </c>
      <c r="CR32" s="71"/>
      <c r="CS32" s="72" t="s">
        <v>174</v>
      </c>
    </row>
    <row r="33" spans="1:97" s="54" customFormat="1" ht="18" customHeight="1" x14ac:dyDescent="0.35">
      <c r="A33" s="55">
        <v>32</v>
      </c>
      <c r="B33" s="56" t="s">
        <v>70</v>
      </c>
      <c r="C33" s="110" t="s">
        <v>71</v>
      </c>
      <c r="D33" s="56" t="s">
        <v>72</v>
      </c>
      <c r="E33" s="56" t="s">
        <v>175</v>
      </c>
      <c r="F33" s="57" t="s">
        <v>74</v>
      </c>
      <c r="G33" s="58">
        <v>7096</v>
      </c>
      <c r="H33" s="59">
        <f>+Tabulka1[[#This Row],[VYMERA]]*0.8/1000</f>
        <v>5.6768000000000001</v>
      </c>
      <c r="I33" s="59">
        <f>+Tabulka1[[#This Row],[POČET RD (BJ)]]*2.7*0.6</f>
        <v>9.1964159999999993</v>
      </c>
      <c r="J33" s="59">
        <f>15463*Tabulka1[[#This Row],[POČET NOVÝCH OB]]</f>
        <v>142204.180608</v>
      </c>
      <c r="K33" s="59">
        <f>+Tabulka1[[#This Row],[POČET NOVÝCH OB]]*2.7/3*19179/5</f>
        <v>31748.05124352</v>
      </c>
      <c r="L33" s="59">
        <f>3100*Tabulka1[[#This Row],[POČET RD (BJ)]]</f>
        <v>17598.080000000002</v>
      </c>
      <c r="M33" s="59">
        <f>+Tabulka1[[#This Row],[RUD ZA ROK]]+Tabulka1[[#This Row],[DĚTI ŠKOLKA]]+Tabulka1[[#This Row],[SVĚŘENÉ DANĚ]]</f>
        <v>191550.31185151997</v>
      </c>
      <c r="N33" s="59">
        <f>11000*Tabulka1[[#This Row],[POČET RD (BJ)]]*2.7</f>
        <v>168600.96000000002</v>
      </c>
      <c r="O33" s="59">
        <f>+(Tabulka1[[#This Row],[POČET NOVÝCH OB]]*2.7/3/5*600000)+(17000*Tabulka1[[#This Row],[POČET NOVÝCH OB]])</f>
        <v>1149551.9999999998</v>
      </c>
      <c r="P33" s="60">
        <f>+(7.7-Tabulka1[[#This Row],[P1_Bydleni]])*100+810</f>
        <v>900</v>
      </c>
      <c r="Q33" s="61">
        <f>+Tabulka1[[#This Row],[POČET RD (BJ)]]*250</f>
        <v>1419.2</v>
      </c>
      <c r="R33" s="126">
        <v>4</v>
      </c>
      <c r="S33" s="126">
        <v>2</v>
      </c>
      <c r="T33" s="131" t="s">
        <v>387</v>
      </c>
      <c r="U33" s="126"/>
      <c r="V33" s="62">
        <v>6.8</v>
      </c>
      <c r="W33" s="63">
        <v>7</v>
      </c>
      <c r="X33" s="64">
        <v>14.8</v>
      </c>
      <c r="Y33" s="64">
        <v>7</v>
      </c>
      <c r="Z33" s="64">
        <v>10.9</v>
      </c>
      <c r="AA33" s="64">
        <v>5</v>
      </c>
      <c r="AB33" s="64">
        <v>7.5</v>
      </c>
      <c r="AC33" s="64">
        <v>4</v>
      </c>
      <c r="AD33" s="64">
        <v>0.41</v>
      </c>
      <c r="AE33" s="64">
        <v>10</v>
      </c>
      <c r="AF33" s="64" t="s">
        <v>75</v>
      </c>
      <c r="AG33" s="64">
        <v>0</v>
      </c>
      <c r="AH33" s="64">
        <v>1.6</v>
      </c>
      <c r="AI33" s="64">
        <v>3.6</v>
      </c>
      <c r="AJ33" s="64">
        <v>19.600000000000001</v>
      </c>
      <c r="AK33" s="64">
        <v>9</v>
      </c>
      <c r="AL33" s="64">
        <v>24</v>
      </c>
      <c r="AM33" s="64">
        <v>324</v>
      </c>
      <c r="AN33" s="64">
        <v>6</v>
      </c>
      <c r="AO33" s="64">
        <v>1363</v>
      </c>
      <c r="AP33" s="64">
        <v>237</v>
      </c>
      <c r="AQ33" s="64">
        <v>8</v>
      </c>
      <c r="AR33" s="64">
        <v>3337</v>
      </c>
      <c r="AS33" s="64">
        <v>2275</v>
      </c>
      <c r="AT33" s="64">
        <v>1280</v>
      </c>
      <c r="AU33" s="64">
        <v>332</v>
      </c>
      <c r="AV33" s="64">
        <v>5</v>
      </c>
      <c r="AW33" s="64">
        <v>1032</v>
      </c>
      <c r="AX33" s="64">
        <v>622</v>
      </c>
      <c r="AY33" s="64">
        <v>0</v>
      </c>
      <c r="AZ33" s="64">
        <v>4098</v>
      </c>
      <c r="BA33" s="64">
        <v>3076</v>
      </c>
      <c r="BB33" s="64">
        <v>7</v>
      </c>
      <c r="BC33" s="64">
        <v>1051</v>
      </c>
      <c r="BD33" s="64">
        <v>240</v>
      </c>
      <c r="BE33" s="64">
        <v>5</v>
      </c>
      <c r="BF33" s="64">
        <v>1051</v>
      </c>
      <c r="BG33" s="64">
        <v>568</v>
      </c>
      <c r="BH33" s="64">
        <v>7.7</v>
      </c>
      <c r="BI33" s="64">
        <v>1001989</v>
      </c>
      <c r="BJ33" s="64">
        <v>10</v>
      </c>
      <c r="BK33" s="64">
        <v>2.8</v>
      </c>
      <c r="BL33" s="64">
        <v>9.5</v>
      </c>
      <c r="BM33" s="64">
        <v>0</v>
      </c>
      <c r="BN33" s="64">
        <v>9</v>
      </c>
      <c r="BO33" s="64">
        <v>10</v>
      </c>
      <c r="BP33" s="64">
        <v>0</v>
      </c>
      <c r="BQ33" s="64">
        <v>0</v>
      </c>
      <c r="BR33" s="64">
        <v>9.1</v>
      </c>
      <c r="BS33" s="65">
        <v>28</v>
      </c>
      <c r="BT33" s="65">
        <v>66</v>
      </c>
      <c r="BU33" s="65">
        <v>10</v>
      </c>
      <c r="BV33" s="65">
        <v>0</v>
      </c>
      <c r="BW33" s="65">
        <v>2</v>
      </c>
      <c r="BX33" s="65">
        <v>5</v>
      </c>
      <c r="BY33" s="65">
        <v>246</v>
      </c>
      <c r="BZ33" s="65">
        <v>302</v>
      </c>
      <c r="CA33" s="65">
        <v>0</v>
      </c>
      <c r="CB33" s="66">
        <v>3</v>
      </c>
      <c r="CC33" s="67">
        <f>9696*6*Tabulka1[[#This Row],[K8_1_VzdalenostObsluzneKomunikace_Hranice]]</f>
        <v>0</v>
      </c>
      <c r="CD33" s="65">
        <f>62500*Tabulka1[[#This Row],[VYMERA]]/10000*0.4</f>
        <v>17740</v>
      </c>
      <c r="CE33" s="65">
        <f>3065*Tabulka1[[#This Row],[K8_1_VzdalenostObsluzneKomunikace_Hranice]]</f>
        <v>0</v>
      </c>
      <c r="CF33" s="68">
        <f>2.1*Tabulka1[[#This Row],[VYMERA]]*0.4</f>
        <v>5960.64</v>
      </c>
      <c r="CG33" s="68">
        <f>10300*Tabulka1[[#This Row],[K9_1_VzdalenostVodovodu_Hranice]]</f>
        <v>0</v>
      </c>
      <c r="CH33" s="68">
        <f>1.45*Tabulka1[[#This Row],[VYMERA]]*0.4</f>
        <v>4115.6799999999994</v>
      </c>
      <c r="CI33" s="65">
        <f>12000*Tabulka1[[#This Row],[K9_3_VzdalenostKanalizace_Hranice]]</f>
        <v>0</v>
      </c>
      <c r="CJ33" s="65">
        <f>1.3*Tabulka1[[#This Row],[VYMERA]]*0.4</f>
        <v>3689.9200000000005</v>
      </c>
      <c r="CK33" s="65">
        <f>4000*Tabulka1[[#This Row],[K9_2_VzdalenostPlynovodu_Hranice]]</f>
        <v>112000</v>
      </c>
      <c r="CL33" s="65">
        <f>14.4*Tabulka1[[#This Row],[VYMERA]]*0.23*0.2</f>
        <v>4700.3904000000011</v>
      </c>
      <c r="CM33" s="67">
        <f>2500*Tabulka1[[#This Row],[K9_4_VzdalenostElektra_Elektro_Hranice]]</f>
        <v>0</v>
      </c>
      <c r="CN33" s="66">
        <f>0.23*Tabulka1[[#This Row],[VYMERA]]*14</f>
        <v>22849.120000000003</v>
      </c>
      <c r="CO33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36206.630400000002</v>
      </c>
      <c r="CP33" s="70"/>
      <c r="CQ33" s="71"/>
      <c r="CR33" s="71" t="s">
        <v>176</v>
      </c>
      <c r="CS33" s="72" t="s">
        <v>177</v>
      </c>
    </row>
    <row r="34" spans="1:97" s="54" customFormat="1" ht="18" customHeight="1" x14ac:dyDescent="0.35">
      <c r="A34" s="55">
        <v>33</v>
      </c>
      <c r="B34" s="56" t="s">
        <v>70</v>
      </c>
      <c r="C34" s="110" t="s">
        <v>71</v>
      </c>
      <c r="D34" s="56" t="s">
        <v>72</v>
      </c>
      <c r="E34" s="56" t="s">
        <v>178</v>
      </c>
      <c r="F34" s="57" t="s">
        <v>74</v>
      </c>
      <c r="G34" s="58">
        <v>838</v>
      </c>
      <c r="H34" s="59">
        <f>+Tabulka1[[#This Row],[VYMERA]]*0.8/1000</f>
        <v>0.67040000000000011</v>
      </c>
      <c r="I34" s="59">
        <f>+Tabulka1[[#This Row],[POČET RD (BJ)]]*2.7*0.6</f>
        <v>1.0860480000000001</v>
      </c>
      <c r="J34" s="59">
        <f>15463*Tabulka1[[#This Row],[POČET NOVÝCH OB]]</f>
        <v>16793.560224000001</v>
      </c>
      <c r="K34" s="59">
        <f>+Tabulka1[[#This Row],[POČET NOVÝCH OB]]*2.7/3*19179/5</f>
        <v>3749.2766265600012</v>
      </c>
      <c r="L34" s="59">
        <f>3100*Tabulka1[[#This Row],[POČET RD (BJ)]]</f>
        <v>2078.2400000000002</v>
      </c>
      <c r="M34" s="59">
        <f>+Tabulka1[[#This Row],[RUD ZA ROK]]+Tabulka1[[#This Row],[DĚTI ŠKOLKA]]+Tabulka1[[#This Row],[SVĚŘENÉ DANĚ]]</f>
        <v>22621.076850560003</v>
      </c>
      <c r="N34" s="59">
        <f>11000*Tabulka1[[#This Row],[POČET RD (BJ)]]*2.7</f>
        <v>19910.880000000005</v>
      </c>
      <c r="O34" s="59">
        <f>+(Tabulka1[[#This Row],[POČET NOVÝCH OB]]*2.7/3/5*600000)+(17000*Tabulka1[[#This Row],[POČET NOVÝCH OB]])</f>
        <v>135756.00000000003</v>
      </c>
      <c r="P34" s="60">
        <f>+(7.7-Tabulka1[[#This Row],[P1_Bydleni]])*100+810</f>
        <v>960</v>
      </c>
      <c r="Q34" s="61">
        <f>+Tabulka1[[#This Row],[POČET RD (BJ)]]*250</f>
        <v>167.60000000000002</v>
      </c>
      <c r="R34" s="126">
        <v>0</v>
      </c>
      <c r="S34" s="126">
        <v>1</v>
      </c>
      <c r="T34" s="131" t="s">
        <v>234</v>
      </c>
      <c r="U34" s="131" t="s">
        <v>234</v>
      </c>
      <c r="V34" s="62">
        <v>6.2</v>
      </c>
      <c r="W34" s="63">
        <v>7</v>
      </c>
      <c r="X34" s="64">
        <v>14.7</v>
      </c>
      <c r="Y34" s="64">
        <v>7</v>
      </c>
      <c r="Z34" s="64">
        <v>10.9</v>
      </c>
      <c r="AA34" s="64">
        <v>5</v>
      </c>
      <c r="AB34" s="64">
        <v>7.5</v>
      </c>
      <c r="AC34" s="64">
        <v>4</v>
      </c>
      <c r="AD34" s="64">
        <v>0.44</v>
      </c>
      <c r="AE34" s="64">
        <v>9.8000000000000007</v>
      </c>
      <c r="AF34" s="64" t="s">
        <v>145</v>
      </c>
      <c r="AG34" s="64">
        <v>2</v>
      </c>
      <c r="AH34" s="64">
        <v>7.7</v>
      </c>
      <c r="AI34" s="64">
        <v>10</v>
      </c>
      <c r="AJ34" s="64">
        <v>0</v>
      </c>
      <c r="AK34" s="64">
        <v>9</v>
      </c>
      <c r="AL34" s="64">
        <v>86</v>
      </c>
      <c r="AM34" s="64">
        <v>303</v>
      </c>
      <c r="AN34" s="64">
        <v>6</v>
      </c>
      <c r="AO34" s="64">
        <v>1412</v>
      </c>
      <c r="AP34" s="64">
        <v>311</v>
      </c>
      <c r="AQ34" s="64">
        <v>7.6</v>
      </c>
      <c r="AR34" s="64">
        <v>3345</v>
      </c>
      <c r="AS34" s="64">
        <v>1890</v>
      </c>
      <c r="AT34" s="64">
        <v>1326</v>
      </c>
      <c r="AU34" s="64">
        <v>330</v>
      </c>
      <c r="AV34" s="64">
        <v>5</v>
      </c>
      <c r="AW34" s="64">
        <v>1065</v>
      </c>
      <c r="AX34" s="64">
        <v>543</v>
      </c>
      <c r="AY34" s="64">
        <v>0</v>
      </c>
      <c r="AZ34" s="64">
        <v>4096</v>
      </c>
      <c r="BA34" s="64">
        <v>2712</v>
      </c>
      <c r="BB34" s="64">
        <v>7</v>
      </c>
      <c r="BC34" s="64">
        <v>1086</v>
      </c>
      <c r="BD34" s="64">
        <v>288</v>
      </c>
      <c r="BE34" s="64">
        <v>5</v>
      </c>
      <c r="BF34" s="64">
        <v>1087</v>
      </c>
      <c r="BG34" s="64">
        <v>516</v>
      </c>
      <c r="BH34" s="64">
        <v>8</v>
      </c>
      <c r="BI34" s="64">
        <v>1033311</v>
      </c>
      <c r="BJ34" s="64">
        <v>10</v>
      </c>
      <c r="BK34" s="64">
        <v>3</v>
      </c>
      <c r="BL34" s="64">
        <v>9.9</v>
      </c>
      <c r="BM34" s="64">
        <v>4</v>
      </c>
      <c r="BN34" s="64">
        <v>19</v>
      </c>
      <c r="BO34" s="64">
        <v>10</v>
      </c>
      <c r="BP34" s="64">
        <v>13</v>
      </c>
      <c r="BQ34" s="64">
        <v>28</v>
      </c>
      <c r="BR34" s="64">
        <v>10</v>
      </c>
      <c r="BS34" s="65">
        <v>0</v>
      </c>
      <c r="BT34" s="65">
        <v>13</v>
      </c>
      <c r="BU34" s="65">
        <v>9.6</v>
      </c>
      <c r="BV34" s="65">
        <v>29</v>
      </c>
      <c r="BW34" s="65">
        <v>45</v>
      </c>
      <c r="BX34" s="65">
        <v>5.0999999999999996</v>
      </c>
      <c r="BY34" s="65">
        <v>247</v>
      </c>
      <c r="BZ34" s="65">
        <v>263</v>
      </c>
      <c r="CA34" s="65">
        <v>31</v>
      </c>
      <c r="CB34" s="66">
        <v>47</v>
      </c>
      <c r="CC34" s="67">
        <f>9696*6*Tabulka1[[#This Row],[K8_1_VzdalenostObsluzneKomunikace_Hranice]]</f>
        <v>232704</v>
      </c>
      <c r="CD34" s="65">
        <f>62500*Tabulka1[[#This Row],[VYMERA]]/10000*0.4</f>
        <v>2095</v>
      </c>
      <c r="CE34" s="65">
        <f>3065*Tabulka1[[#This Row],[K8_1_VzdalenostObsluzneKomunikace_Hranice]]</f>
        <v>12260</v>
      </c>
      <c r="CF34" s="68">
        <f>2.1*Tabulka1[[#This Row],[VYMERA]]*0.4</f>
        <v>703.92000000000007</v>
      </c>
      <c r="CG34" s="68">
        <f>10300*Tabulka1[[#This Row],[K9_1_VzdalenostVodovodu_Hranice]]</f>
        <v>133900</v>
      </c>
      <c r="CH34" s="68">
        <f>1.45*Tabulka1[[#This Row],[VYMERA]]*0.4</f>
        <v>486.03999999999996</v>
      </c>
      <c r="CI34" s="65">
        <f>12000*Tabulka1[[#This Row],[K9_3_VzdalenostKanalizace_Hranice]]</f>
        <v>348000</v>
      </c>
      <c r="CJ34" s="65">
        <f>1.3*Tabulka1[[#This Row],[VYMERA]]*0.4</f>
        <v>435.76000000000005</v>
      </c>
      <c r="CK34" s="65">
        <f>4000*Tabulka1[[#This Row],[K9_2_VzdalenostPlynovodu_Hranice]]</f>
        <v>0</v>
      </c>
      <c r="CL34" s="65">
        <f>14.4*Tabulka1[[#This Row],[VYMERA]]*0.23*0.2</f>
        <v>555.09120000000007</v>
      </c>
      <c r="CM34" s="67">
        <f>2500*Tabulka1[[#This Row],[K9_4_VzdalenostElektra_Elektro_Hranice]]</f>
        <v>77500</v>
      </c>
      <c r="CN34" s="66">
        <f>0.23*Tabulka1[[#This Row],[VYMERA]]*14</f>
        <v>2698.36</v>
      </c>
      <c r="CO34" s="69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4275.8112000000001</v>
      </c>
      <c r="CP34" s="70"/>
      <c r="CQ34" s="71" t="s">
        <v>179</v>
      </c>
      <c r="CR34" s="71"/>
      <c r="CS34" s="72" t="s">
        <v>180</v>
      </c>
    </row>
    <row r="35" spans="1:97" s="54" customFormat="1" ht="18" customHeight="1" thickBot="1" x14ac:dyDescent="0.4">
      <c r="A35" s="73">
        <v>34</v>
      </c>
      <c r="B35" s="74" t="s">
        <v>70</v>
      </c>
      <c r="C35" s="111" t="s">
        <v>71</v>
      </c>
      <c r="D35" s="74" t="s">
        <v>72</v>
      </c>
      <c r="E35" s="74" t="s">
        <v>181</v>
      </c>
      <c r="F35" s="75" t="s">
        <v>74</v>
      </c>
      <c r="G35" s="76">
        <v>17922</v>
      </c>
      <c r="H35" s="77">
        <f>+Tabulka1[[#This Row],[VYMERA]]*0.8/1000</f>
        <v>14.3376</v>
      </c>
      <c r="I35" s="77">
        <f>+Tabulka1[[#This Row],[POČET RD (BJ)]]*2.7*0.6</f>
        <v>23.226911999999999</v>
      </c>
      <c r="J35" s="77">
        <f>15463*Tabulka1[[#This Row],[POČET NOVÝCH OB]]</f>
        <v>359157.74025599996</v>
      </c>
      <c r="K35" s="77">
        <f>+Tabulka1[[#This Row],[POČET NOVÝCH OB]]*2.7/3*19179/5</f>
        <v>80184.410144640002</v>
      </c>
      <c r="L35" s="77">
        <f>3100*Tabulka1[[#This Row],[POČET RD (BJ)]]</f>
        <v>44446.559999999998</v>
      </c>
      <c r="M35" s="77">
        <f>+Tabulka1[[#This Row],[RUD ZA ROK]]+Tabulka1[[#This Row],[DĚTI ŠKOLKA]]+Tabulka1[[#This Row],[SVĚŘENÉ DANĚ]]</f>
        <v>483788.71040063997</v>
      </c>
      <c r="N35" s="77">
        <f>11000*Tabulka1[[#This Row],[POČET RD (BJ)]]*2.7</f>
        <v>425826.72000000003</v>
      </c>
      <c r="O35" s="77">
        <f>+(Tabulka1[[#This Row],[POČET NOVÝCH OB]]*2.7/3/5*600000)+(17000*Tabulka1[[#This Row],[POČET NOVÝCH OB]])</f>
        <v>2903364</v>
      </c>
      <c r="P35" s="78">
        <f>+(7.7-Tabulka1[[#This Row],[P1_Bydleni]])*100+810</f>
        <v>900</v>
      </c>
      <c r="Q35" s="79">
        <f>+Tabulka1[[#This Row],[POČET RD (BJ)]]*250</f>
        <v>3584.4</v>
      </c>
      <c r="R35" s="127">
        <v>0</v>
      </c>
      <c r="S35" s="150" t="s">
        <v>386</v>
      </c>
      <c r="T35" s="150" t="s">
        <v>234</v>
      </c>
      <c r="U35" s="150" t="s">
        <v>381</v>
      </c>
      <c r="V35" s="80">
        <v>6.8</v>
      </c>
      <c r="W35" s="81">
        <v>7</v>
      </c>
      <c r="X35" s="82">
        <v>14.5</v>
      </c>
      <c r="Y35" s="82">
        <v>7</v>
      </c>
      <c r="Z35" s="82">
        <v>10.7</v>
      </c>
      <c r="AA35" s="82">
        <v>5</v>
      </c>
      <c r="AB35" s="82">
        <v>7.2</v>
      </c>
      <c r="AC35" s="82">
        <v>4</v>
      </c>
      <c r="AD35" s="82">
        <v>0.41</v>
      </c>
      <c r="AE35" s="82">
        <v>10</v>
      </c>
      <c r="AF35" s="82" t="s">
        <v>75</v>
      </c>
      <c r="AG35" s="82">
        <v>3.2</v>
      </c>
      <c r="AH35" s="82">
        <v>7.8</v>
      </c>
      <c r="AI35" s="82">
        <v>6</v>
      </c>
      <c r="AJ35" s="82">
        <v>15.5</v>
      </c>
      <c r="AK35" s="82">
        <v>9.3000000000000007</v>
      </c>
      <c r="AL35" s="82">
        <v>240</v>
      </c>
      <c r="AM35" s="82">
        <v>160</v>
      </c>
      <c r="AN35" s="82">
        <v>5.9</v>
      </c>
      <c r="AO35" s="82">
        <v>1554</v>
      </c>
      <c r="AP35" s="82">
        <v>381</v>
      </c>
      <c r="AQ35" s="82">
        <v>7.8</v>
      </c>
      <c r="AR35" s="82">
        <v>3428</v>
      </c>
      <c r="AS35" s="82">
        <v>2429</v>
      </c>
      <c r="AT35" s="82">
        <v>1464</v>
      </c>
      <c r="AU35" s="82">
        <v>288</v>
      </c>
      <c r="AV35" s="82">
        <v>8.6999999999999993</v>
      </c>
      <c r="AW35" s="82">
        <v>1191</v>
      </c>
      <c r="AX35" s="82">
        <v>121</v>
      </c>
      <c r="AY35" s="82">
        <v>0</v>
      </c>
      <c r="AZ35" s="82">
        <v>4164</v>
      </c>
      <c r="BA35" s="82">
        <v>3232</v>
      </c>
      <c r="BB35" s="82">
        <v>7.8</v>
      </c>
      <c r="BC35" s="82">
        <v>1213</v>
      </c>
      <c r="BD35" s="82">
        <v>112</v>
      </c>
      <c r="BE35" s="82">
        <v>5</v>
      </c>
      <c r="BF35" s="82">
        <v>1216</v>
      </c>
      <c r="BG35" s="82">
        <v>90</v>
      </c>
      <c r="BH35" s="82">
        <v>7.1</v>
      </c>
      <c r="BI35" s="82">
        <v>985259</v>
      </c>
      <c r="BJ35" s="82">
        <v>7.6</v>
      </c>
      <c r="BK35" s="82">
        <v>5.3</v>
      </c>
      <c r="BL35" s="82">
        <v>8.6</v>
      </c>
      <c r="BM35" s="82">
        <v>3</v>
      </c>
      <c r="BN35" s="82">
        <v>77</v>
      </c>
      <c r="BO35" s="82">
        <v>9.8000000000000007</v>
      </c>
      <c r="BP35" s="82">
        <v>0</v>
      </c>
      <c r="BQ35" s="82">
        <v>33</v>
      </c>
      <c r="BR35" s="82">
        <v>8.6999999999999993</v>
      </c>
      <c r="BS35" s="83">
        <v>35</v>
      </c>
      <c r="BT35" s="83">
        <v>100</v>
      </c>
      <c r="BU35" s="83">
        <v>9.5</v>
      </c>
      <c r="BV35" s="83">
        <v>0</v>
      </c>
      <c r="BW35" s="83">
        <v>63</v>
      </c>
      <c r="BX35" s="83">
        <v>8.1</v>
      </c>
      <c r="BY35" s="83">
        <v>39</v>
      </c>
      <c r="BZ35" s="83">
        <v>116</v>
      </c>
      <c r="CA35" s="83">
        <v>0</v>
      </c>
      <c r="CB35" s="84">
        <v>26</v>
      </c>
      <c r="CC35" s="85">
        <f>9696*6*Tabulka1[[#This Row],[K8_1_VzdalenostObsluzneKomunikace_Hranice]]</f>
        <v>174528</v>
      </c>
      <c r="CD35" s="83">
        <f>62500*Tabulka1[[#This Row],[VYMERA]]/10000*0.4</f>
        <v>44805</v>
      </c>
      <c r="CE35" s="83">
        <f>3065*Tabulka1[[#This Row],[K8_1_VzdalenostObsluzneKomunikace_Hranice]]</f>
        <v>9195</v>
      </c>
      <c r="CF35" s="86">
        <f>2.1*Tabulka1[[#This Row],[VYMERA]]*0.4</f>
        <v>15054.480000000003</v>
      </c>
      <c r="CG35" s="86">
        <f>10300*Tabulka1[[#This Row],[K9_1_VzdalenostVodovodu_Hranice]]</f>
        <v>0</v>
      </c>
      <c r="CH35" s="86">
        <f>1.45*Tabulka1[[#This Row],[VYMERA]]*0.4</f>
        <v>10394.76</v>
      </c>
      <c r="CI35" s="83">
        <f>12000*Tabulka1[[#This Row],[K9_3_VzdalenostKanalizace_Hranice]]</f>
        <v>0</v>
      </c>
      <c r="CJ35" s="83">
        <f>1.3*Tabulka1[[#This Row],[VYMERA]]*0.4</f>
        <v>9319.44</v>
      </c>
      <c r="CK35" s="83">
        <f>4000*Tabulka1[[#This Row],[K9_2_VzdalenostPlynovodu_Hranice]]</f>
        <v>140000</v>
      </c>
      <c r="CL35" s="83">
        <f>14.4*Tabulka1[[#This Row],[VYMERA]]*0.23*0.2</f>
        <v>11871.532800000001</v>
      </c>
      <c r="CM35" s="85">
        <f>2500*Tabulka1[[#This Row],[K9_4_VzdalenostElektra_Elektro_Hranice]]</f>
        <v>0</v>
      </c>
      <c r="CN35" s="84">
        <f>0.23*Tabulka1[[#This Row],[VYMERA]]*14</f>
        <v>57708.840000000004</v>
      </c>
      <c r="CO35" s="87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91445.212800000008</v>
      </c>
      <c r="CP35" s="88"/>
      <c r="CQ35" s="89"/>
      <c r="CR35" s="89" t="s">
        <v>182</v>
      </c>
      <c r="CS35" s="90" t="s">
        <v>183</v>
      </c>
    </row>
    <row r="36" spans="1:97" s="54" customFormat="1" ht="18" customHeight="1" x14ac:dyDescent="0.35">
      <c r="A36" s="91" t="s">
        <v>329</v>
      </c>
      <c r="B36" s="92"/>
      <c r="C36" s="112"/>
      <c r="D36" s="92"/>
      <c r="E36" s="92"/>
      <c r="F36" s="92"/>
      <c r="G36" s="93">
        <f>SUM(G2:G35)</f>
        <v>249285</v>
      </c>
      <c r="H36" s="93">
        <f>+Tabulka1[[#This Row],[VYMERA]]*0.8/1000</f>
        <v>199.428</v>
      </c>
      <c r="I36" s="93">
        <f>+Tabulka1[[#This Row],[POČET RD (BJ)]]*2.7*0.6</f>
        <v>323.07335999999998</v>
      </c>
      <c r="J36" s="93">
        <f>15463*Tabulka1[[#This Row],[POČET NOVÝCH OB]]</f>
        <v>4995683.3656799998</v>
      </c>
      <c r="K36" s="94">
        <f>+Tabulka1[[#This Row],[POČET NOVÝCH OB]]*2.7/3*19179/5</f>
        <v>1115320.3148592</v>
      </c>
      <c r="L36" s="93">
        <f>3100*Tabulka1[[#This Row],[POČET RD (BJ)]]</f>
        <v>618226.80000000005</v>
      </c>
      <c r="M36" s="93">
        <f>+Tabulka1[[#This Row],[RUD ZA ROK]]+Tabulka1[[#This Row],[DĚTI ŠKOLKA]]+Tabulka1[[#This Row],[SVĚŘENÉ DANĚ]]</f>
        <v>6729230.4805391999</v>
      </c>
      <c r="N36" s="93">
        <f>11000*Tabulka1[[#This Row],[POČET RD (BJ)]]*2.7</f>
        <v>5923011.6000000006</v>
      </c>
      <c r="O36" s="93">
        <f>+(Tabulka1[[#This Row],[POČET NOVÝCH OB]]*2.7/3/5*600000)+(17000*Tabulka1[[#This Row],[POČET NOVÝCH OB]])</f>
        <v>40384170</v>
      </c>
      <c r="P36" s="93"/>
      <c r="Q36" s="93">
        <f>+Tabulka1[[#This Row],[POČET RD (BJ)]]*250</f>
        <v>49857</v>
      </c>
      <c r="R36" s="128"/>
      <c r="S36" s="128"/>
      <c r="T36" s="128"/>
      <c r="U36" s="128"/>
      <c r="V36" s="95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8">
        <f>9696*6*Tabulka1[[#This Row],[K8_1_VzdalenostObsluzneKomunikace_Hranice]]</f>
        <v>0</v>
      </c>
      <c r="CD36" s="97">
        <f>62500*Tabulka1[[#This Row],[VYMERA]]/10000*0.4</f>
        <v>623212.5</v>
      </c>
      <c r="CE36" s="97">
        <f>3065*Tabulka1[[#This Row],[K8_1_VzdalenostObsluzneKomunikace_Hranice]]</f>
        <v>0</v>
      </c>
      <c r="CF36" s="99">
        <f>2.1*Tabulka1[[#This Row],[VYMERA]]*0.4</f>
        <v>209399.40000000002</v>
      </c>
      <c r="CG36" s="99">
        <f>10300*Tabulka1[[#This Row],[K9_1_VzdalenostVodovodu_Hranice]]</f>
        <v>0</v>
      </c>
      <c r="CH36" s="99">
        <f>1.45*Tabulka1[[#This Row],[VYMERA]]*0.4</f>
        <v>144585.30000000002</v>
      </c>
      <c r="CI36" s="97">
        <f>12000*Tabulka1[[#This Row],[K9_3_VzdalenostKanalizace_Hranice]]</f>
        <v>0</v>
      </c>
      <c r="CJ36" s="97">
        <f>1.3*Tabulka1[[#This Row],[VYMERA]]*0.4</f>
        <v>129628.20000000001</v>
      </c>
      <c r="CK36" s="97">
        <f>4000*Tabulka1[[#This Row],[K9_2_VzdalenostPlynovodu_Hranice]]</f>
        <v>0</v>
      </c>
      <c r="CL36" s="97">
        <f>14.4*Tabulka1[[#This Row],[VYMERA]]*0.23*0.2</f>
        <v>165126.38400000002</v>
      </c>
      <c r="CM36" s="98">
        <f>2500*Tabulka1[[#This Row],[K9_4_VzdalenostElektra_Elektro_Hranice]]</f>
        <v>0</v>
      </c>
      <c r="CN36" s="100">
        <f>0.23*Tabulka1[[#This Row],[VYMERA]]*14</f>
        <v>802697.70000000007</v>
      </c>
      <c r="CO36" s="101">
        <f>+Tabulka1[[#This Row],[PARK CENA ÚDRŽBY ZA ROK]]+Tabulka1[[#This Row],[Reinvestice do území KANALIZACE]]+Tabulka1[[#This Row],[Reinvestice do území VODA]]+Tabulka1[[#This Row],[Reinvestice v území CHODNÍK/rok]]+Tabulka1[[#This Row],[Reinvestice v území KOMUNIKACE/rok]]</f>
        <v>1271951.784</v>
      </c>
      <c r="CP36" s="102"/>
      <c r="CQ36" s="103"/>
      <c r="CR36" s="103"/>
      <c r="CS36" s="104"/>
    </row>
    <row r="37" spans="1:97" s="54" customFormat="1" ht="15" customHeight="1" x14ac:dyDescent="0.35">
      <c r="A37" s="133"/>
      <c r="B37" s="134"/>
      <c r="C37" s="135"/>
      <c r="D37" s="134"/>
      <c r="E37" s="134"/>
      <c r="F37" s="134"/>
      <c r="G37" s="136"/>
      <c r="H37" s="136"/>
      <c r="I37" s="136"/>
      <c r="J37" s="136"/>
      <c r="K37" s="137"/>
      <c r="L37" s="136"/>
      <c r="M37" s="136"/>
      <c r="N37" s="136"/>
      <c r="O37" s="136"/>
      <c r="P37" s="136"/>
      <c r="Q37" s="136"/>
      <c r="R37" s="138"/>
      <c r="S37" s="138"/>
      <c r="T37" s="138"/>
      <c r="U37" s="138"/>
      <c r="V37" s="139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2"/>
      <c r="CD37" s="143"/>
      <c r="CE37" s="143"/>
      <c r="CF37" s="143"/>
      <c r="CG37" s="144"/>
      <c r="CH37" s="144"/>
      <c r="CI37" s="143"/>
      <c r="CJ37" s="143"/>
      <c r="CK37" s="143"/>
      <c r="CL37" s="143"/>
      <c r="CM37" s="142"/>
      <c r="CN37" s="145"/>
      <c r="CO37" s="146"/>
      <c r="CP37" s="147"/>
      <c r="CQ37" s="148"/>
      <c r="CR37" s="148"/>
      <c r="CS37" s="149"/>
    </row>
    <row r="38" spans="1:97" s="54" customFormat="1" ht="15" customHeight="1" x14ac:dyDescent="0.35">
      <c r="C38" s="113"/>
      <c r="K38" s="105"/>
      <c r="O38" s="54" t="s">
        <v>363</v>
      </c>
      <c r="CD38" s="106"/>
      <c r="CE38" s="107"/>
      <c r="CM38" s="108"/>
      <c r="CN38" s="107"/>
    </row>
    <row r="39" spans="1:97" x14ac:dyDescent="0.25">
      <c r="O39" s="34" t="s">
        <v>371</v>
      </c>
      <c r="P39" s="34"/>
      <c r="Q39" s="34"/>
      <c r="R39" s="34"/>
      <c r="S39" s="34"/>
      <c r="T39" s="34"/>
      <c r="U39" s="34"/>
    </row>
    <row r="40" spans="1:97" x14ac:dyDescent="0.25">
      <c r="O40" s="34" t="s">
        <v>360</v>
      </c>
      <c r="P40" s="34"/>
      <c r="Q40" s="34"/>
      <c r="R40" s="34"/>
      <c r="S40" s="34"/>
      <c r="T40" s="34"/>
      <c r="U40" s="34"/>
      <c r="CC40" t="s">
        <v>351</v>
      </c>
      <c r="CE40" s="33" t="s">
        <v>352</v>
      </c>
    </row>
    <row r="41" spans="1:97" x14ac:dyDescent="0.25">
      <c r="N41" t="s">
        <v>362</v>
      </c>
      <c r="CC41" t="s">
        <v>348</v>
      </c>
      <c r="CE41" s="33" t="s">
        <v>348</v>
      </c>
      <c r="CK41" t="s">
        <v>354</v>
      </c>
      <c r="CM41" s="31" t="s">
        <v>338</v>
      </c>
    </row>
    <row r="42" spans="1:97" x14ac:dyDescent="0.25">
      <c r="P42" s="34" t="s">
        <v>367</v>
      </c>
      <c r="CC42" t="s">
        <v>349</v>
      </c>
      <c r="CE42" s="33" t="s">
        <v>353</v>
      </c>
      <c r="CK42" t="s">
        <v>355</v>
      </c>
      <c r="CM42" s="31" t="s">
        <v>339</v>
      </c>
    </row>
    <row r="43" spans="1:97" x14ac:dyDescent="0.25">
      <c r="CC43" t="s">
        <v>350</v>
      </c>
      <c r="CK43" t="s">
        <v>356</v>
      </c>
      <c r="CM43" s="31" t="s">
        <v>340</v>
      </c>
    </row>
    <row r="44" spans="1:97" x14ac:dyDescent="0.25">
      <c r="CK44" t="s">
        <v>357</v>
      </c>
    </row>
  </sheetData>
  <phoneticPr fontId="6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pane ySplit="2" topLeftCell="A54" activePane="bottomLeft" state="frozen"/>
      <selection pane="bottomLeft" activeCell="B73" sqref="B73"/>
    </sheetView>
  </sheetViews>
  <sheetFormatPr defaultRowHeight="13.2" x14ac:dyDescent="0.25"/>
  <cols>
    <col min="1" max="1" width="25.6640625" customWidth="1"/>
    <col min="2" max="2" width="52" customWidth="1"/>
    <col min="3" max="3" width="35.88671875" customWidth="1"/>
  </cols>
  <sheetData>
    <row r="1" spans="1:4" ht="49.2" customHeight="1" thickBot="1" x14ac:dyDescent="0.3">
      <c r="A1" s="152" t="s">
        <v>184</v>
      </c>
      <c r="B1" s="153"/>
      <c r="C1" s="154"/>
    </row>
    <row r="2" spans="1:4" ht="13.8" thickBot="1" x14ac:dyDescent="0.3">
      <c r="A2" s="2" t="s">
        <v>185</v>
      </c>
      <c r="B2" s="3" t="s">
        <v>186</v>
      </c>
      <c r="C2" s="4" t="s">
        <v>187</v>
      </c>
      <c r="D2" s="22" t="s">
        <v>188</v>
      </c>
    </row>
    <row r="3" spans="1:4" x14ac:dyDescent="0.25">
      <c r="A3" s="160" t="s">
        <v>189</v>
      </c>
      <c r="B3" s="5" t="s">
        <v>190</v>
      </c>
      <c r="C3" s="6" t="s">
        <v>0</v>
      </c>
    </row>
    <row r="4" spans="1:4" x14ac:dyDescent="0.25">
      <c r="A4" s="161"/>
      <c r="B4" s="7" t="s">
        <v>191</v>
      </c>
      <c r="C4" s="8" t="s">
        <v>1</v>
      </c>
    </row>
    <row r="5" spans="1:4" x14ac:dyDescent="0.25">
      <c r="A5" s="161"/>
      <c r="B5" s="7" t="s">
        <v>192</v>
      </c>
      <c r="C5" s="9" t="s">
        <v>2</v>
      </c>
    </row>
    <row r="6" spans="1:4" x14ac:dyDescent="0.25">
      <c r="A6" s="161"/>
      <c r="B6" s="7" t="s">
        <v>193</v>
      </c>
      <c r="C6" s="9" t="s">
        <v>194</v>
      </c>
    </row>
    <row r="7" spans="1:4" x14ac:dyDescent="0.25">
      <c r="A7" s="161"/>
      <c r="B7" s="7" t="s">
        <v>195</v>
      </c>
      <c r="C7" s="8" t="s">
        <v>4</v>
      </c>
    </row>
    <row r="8" spans="1:4" x14ac:dyDescent="0.25">
      <c r="A8" s="161"/>
      <c r="B8" s="7" t="s">
        <v>196</v>
      </c>
      <c r="C8" s="9" t="s">
        <v>5</v>
      </c>
    </row>
    <row r="9" spans="1:4" ht="16.2" thickBot="1" x14ac:dyDescent="0.3">
      <c r="A9" s="162"/>
      <c r="B9" s="10" t="s">
        <v>197</v>
      </c>
      <c r="C9" s="11" t="s">
        <v>6</v>
      </c>
      <c r="D9" s="1" t="s">
        <v>198</v>
      </c>
    </row>
    <row r="10" spans="1:4" ht="13.8" thickBot="1" x14ac:dyDescent="0.3">
      <c r="A10" s="12" t="s">
        <v>199</v>
      </c>
      <c r="B10" s="13" t="s">
        <v>200</v>
      </c>
      <c r="C10" s="14" t="s">
        <v>7</v>
      </c>
    </row>
    <row r="11" spans="1:4" x14ac:dyDescent="0.25">
      <c r="A11" s="163" t="s">
        <v>201</v>
      </c>
      <c r="B11" s="15" t="s">
        <v>202</v>
      </c>
      <c r="C11" s="16" t="s">
        <v>203</v>
      </c>
      <c r="D11" s="1" t="s">
        <v>204</v>
      </c>
    </row>
    <row r="12" spans="1:4" x14ac:dyDescent="0.25">
      <c r="A12" s="155"/>
      <c r="B12" s="17" t="s">
        <v>205</v>
      </c>
      <c r="C12" s="18" t="s">
        <v>206</v>
      </c>
      <c r="D12" s="1" t="s">
        <v>207</v>
      </c>
    </row>
    <row r="13" spans="1:4" x14ac:dyDescent="0.25">
      <c r="A13" s="19" t="s">
        <v>208</v>
      </c>
      <c r="B13" s="17" t="s">
        <v>209</v>
      </c>
      <c r="C13" s="18" t="s">
        <v>210</v>
      </c>
      <c r="D13" s="1" t="s">
        <v>207</v>
      </c>
    </row>
    <row r="14" spans="1:4" ht="15.6" x14ac:dyDescent="0.25">
      <c r="A14" s="155" t="s">
        <v>211</v>
      </c>
      <c r="B14" s="17" t="s">
        <v>212</v>
      </c>
      <c r="C14" s="18" t="s">
        <v>213</v>
      </c>
      <c r="D14" s="1" t="s">
        <v>214</v>
      </c>
    </row>
    <row r="15" spans="1:4" ht="15.6" x14ac:dyDescent="0.25">
      <c r="A15" s="155"/>
      <c r="B15" s="17" t="s">
        <v>215</v>
      </c>
      <c r="C15" s="18" t="s">
        <v>216</v>
      </c>
      <c r="D15" s="1" t="s">
        <v>214</v>
      </c>
    </row>
    <row r="16" spans="1:4" ht="15.6" x14ac:dyDescent="0.25">
      <c r="A16" s="155"/>
      <c r="B16" s="17" t="s">
        <v>217</v>
      </c>
      <c r="C16" s="18" t="s">
        <v>218</v>
      </c>
      <c r="D16" s="1" t="s">
        <v>214</v>
      </c>
    </row>
    <row r="17" spans="1:4" ht="15.6" x14ac:dyDescent="0.25">
      <c r="A17" s="155"/>
      <c r="B17" s="17" t="s">
        <v>219</v>
      </c>
      <c r="C17" s="18" t="s">
        <v>220</v>
      </c>
      <c r="D17" s="1" t="s">
        <v>214</v>
      </c>
    </row>
    <row r="18" spans="1:4" x14ac:dyDescent="0.25">
      <c r="A18" s="155"/>
      <c r="B18" s="17" t="s">
        <v>221</v>
      </c>
      <c r="C18" s="18" t="s">
        <v>222</v>
      </c>
      <c r="D18" s="1" t="s">
        <v>223</v>
      </c>
    </row>
    <row r="19" spans="1:4" x14ac:dyDescent="0.25">
      <c r="A19" s="155"/>
      <c r="B19" s="17" t="s">
        <v>224</v>
      </c>
      <c r="C19" s="18" t="s">
        <v>225</v>
      </c>
      <c r="D19" s="1" t="s">
        <v>226</v>
      </c>
    </row>
    <row r="20" spans="1:4" x14ac:dyDescent="0.25">
      <c r="A20" s="155"/>
      <c r="B20" s="17" t="s">
        <v>227</v>
      </c>
      <c r="C20" s="18" t="s">
        <v>228</v>
      </c>
      <c r="D20" s="1" t="s">
        <v>226</v>
      </c>
    </row>
    <row r="21" spans="1:4" x14ac:dyDescent="0.25">
      <c r="A21" s="155"/>
      <c r="B21" s="17" t="s">
        <v>229</v>
      </c>
      <c r="C21" s="18" t="s">
        <v>230</v>
      </c>
      <c r="D21" s="1" t="s">
        <v>231</v>
      </c>
    </row>
    <row r="22" spans="1:4" x14ac:dyDescent="0.25">
      <c r="A22" s="155"/>
      <c r="B22" s="17" t="s">
        <v>232</v>
      </c>
      <c r="C22" s="18" t="s">
        <v>233</v>
      </c>
      <c r="D22" s="1" t="s">
        <v>234</v>
      </c>
    </row>
    <row r="23" spans="1:4" x14ac:dyDescent="0.25">
      <c r="A23" s="155"/>
      <c r="B23" s="17" t="s">
        <v>235</v>
      </c>
      <c r="C23" s="18" t="s">
        <v>236</v>
      </c>
      <c r="D23" s="1" t="s">
        <v>231</v>
      </c>
    </row>
    <row r="24" spans="1:4" x14ac:dyDescent="0.25">
      <c r="A24" s="155"/>
      <c r="B24" s="17" t="s">
        <v>237</v>
      </c>
      <c r="C24" s="18" t="s">
        <v>238</v>
      </c>
      <c r="D24" s="1" t="s">
        <v>234</v>
      </c>
    </row>
    <row r="25" spans="1:4" ht="15.6" x14ac:dyDescent="0.25">
      <c r="A25" s="155"/>
      <c r="B25" s="17" t="s">
        <v>239</v>
      </c>
      <c r="C25" s="18" t="s">
        <v>240</v>
      </c>
      <c r="D25" s="1" t="s">
        <v>241</v>
      </c>
    </row>
    <row r="26" spans="1:4" x14ac:dyDescent="0.25">
      <c r="A26" s="155"/>
      <c r="B26" s="17" t="s">
        <v>242</v>
      </c>
      <c r="C26" s="18" t="s">
        <v>243</v>
      </c>
      <c r="D26" s="1" t="s">
        <v>234</v>
      </c>
    </row>
    <row r="27" spans="1:4" x14ac:dyDescent="0.25">
      <c r="A27" s="155" t="s">
        <v>244</v>
      </c>
      <c r="B27" s="17" t="s">
        <v>245</v>
      </c>
      <c r="C27" s="18" t="s">
        <v>246</v>
      </c>
      <c r="D27" s="1" t="s">
        <v>223</v>
      </c>
    </row>
    <row r="28" spans="1:4" x14ac:dyDescent="0.25">
      <c r="A28" s="155"/>
      <c r="B28" s="17" t="s">
        <v>247</v>
      </c>
      <c r="C28" s="18" t="s">
        <v>248</v>
      </c>
      <c r="D28" s="1" t="s">
        <v>223</v>
      </c>
    </row>
    <row r="29" spans="1:4" x14ac:dyDescent="0.25">
      <c r="A29" s="155"/>
      <c r="B29" s="17" t="s">
        <v>249</v>
      </c>
      <c r="C29" s="18" t="s">
        <v>250</v>
      </c>
      <c r="D29" s="1" t="s">
        <v>223</v>
      </c>
    </row>
    <row r="30" spans="1:4" x14ac:dyDescent="0.25">
      <c r="A30" s="155"/>
      <c r="B30" s="17" t="s">
        <v>251</v>
      </c>
      <c r="C30" s="18" t="s">
        <v>252</v>
      </c>
      <c r="D30" s="1" t="s">
        <v>207</v>
      </c>
    </row>
    <row r="31" spans="1:4" x14ac:dyDescent="0.25">
      <c r="A31" s="155" t="s">
        <v>253</v>
      </c>
      <c r="B31" s="17" t="s">
        <v>254</v>
      </c>
      <c r="C31" s="18" t="s">
        <v>255</v>
      </c>
      <c r="D31" s="1" t="s">
        <v>223</v>
      </c>
    </row>
    <row r="32" spans="1:4" x14ac:dyDescent="0.25">
      <c r="A32" s="155"/>
      <c r="B32" s="17" t="s">
        <v>256</v>
      </c>
      <c r="C32" s="18" t="s">
        <v>257</v>
      </c>
      <c r="D32" s="1" t="s">
        <v>223</v>
      </c>
    </row>
    <row r="33" spans="1:4" x14ac:dyDescent="0.25">
      <c r="A33" s="155"/>
      <c r="B33" s="17" t="s">
        <v>258</v>
      </c>
      <c r="C33" s="18" t="s">
        <v>259</v>
      </c>
      <c r="D33" s="1" t="s">
        <v>223</v>
      </c>
    </row>
    <row r="34" spans="1:4" x14ac:dyDescent="0.25">
      <c r="A34" s="155"/>
      <c r="B34" s="17" t="s">
        <v>260</v>
      </c>
      <c r="C34" s="18" t="s">
        <v>261</v>
      </c>
      <c r="D34" s="1" t="s">
        <v>223</v>
      </c>
    </row>
    <row r="35" spans="1:4" x14ac:dyDescent="0.25">
      <c r="A35" s="155"/>
      <c r="B35" s="17" t="s">
        <v>262</v>
      </c>
      <c r="C35" s="18" t="s">
        <v>263</v>
      </c>
      <c r="D35" s="1" t="s">
        <v>223</v>
      </c>
    </row>
    <row r="36" spans="1:4" x14ac:dyDescent="0.25">
      <c r="A36" s="155"/>
      <c r="B36" s="17" t="s">
        <v>264</v>
      </c>
      <c r="C36" s="18" t="s">
        <v>265</v>
      </c>
      <c r="D36" s="1" t="s">
        <v>223</v>
      </c>
    </row>
    <row r="37" spans="1:4" x14ac:dyDescent="0.25">
      <c r="A37" s="155"/>
      <c r="B37" s="17" t="s">
        <v>266</v>
      </c>
      <c r="C37" s="18" t="s">
        <v>267</v>
      </c>
      <c r="D37" s="1" t="s">
        <v>223</v>
      </c>
    </row>
    <row r="38" spans="1:4" x14ac:dyDescent="0.25">
      <c r="A38" s="155"/>
      <c r="B38" s="17" t="s">
        <v>268</v>
      </c>
      <c r="C38" s="18" t="s">
        <v>269</v>
      </c>
      <c r="D38" s="1" t="s">
        <v>223</v>
      </c>
    </row>
    <row r="39" spans="1:4" x14ac:dyDescent="0.25">
      <c r="A39" s="155" t="s">
        <v>270</v>
      </c>
      <c r="B39" s="17" t="s">
        <v>271</v>
      </c>
      <c r="C39" s="18" t="s">
        <v>272</v>
      </c>
      <c r="D39" s="1" t="s">
        <v>223</v>
      </c>
    </row>
    <row r="40" spans="1:4" x14ac:dyDescent="0.25">
      <c r="A40" s="155"/>
      <c r="B40" s="17" t="s">
        <v>273</v>
      </c>
      <c r="C40" s="18" t="s">
        <v>274</v>
      </c>
      <c r="D40" s="1" t="s">
        <v>223</v>
      </c>
    </row>
    <row r="41" spans="1:4" x14ac:dyDescent="0.25">
      <c r="A41" s="155"/>
      <c r="B41" s="17" t="s">
        <v>275</v>
      </c>
      <c r="C41" s="18" t="s">
        <v>276</v>
      </c>
      <c r="D41" s="1" t="s">
        <v>223</v>
      </c>
    </row>
    <row r="42" spans="1:4" ht="15.6" x14ac:dyDescent="0.25">
      <c r="A42" s="155" t="s">
        <v>277</v>
      </c>
      <c r="B42" s="17" t="s">
        <v>278</v>
      </c>
      <c r="C42" s="18" t="s">
        <v>279</v>
      </c>
      <c r="D42" s="23" t="s">
        <v>280</v>
      </c>
    </row>
    <row r="43" spans="1:4" x14ac:dyDescent="0.25">
      <c r="A43" s="155"/>
      <c r="B43" s="17" t="s">
        <v>281</v>
      </c>
      <c r="C43" s="18" t="s">
        <v>282</v>
      </c>
      <c r="D43" s="1" t="s">
        <v>283</v>
      </c>
    </row>
    <row r="44" spans="1:4" x14ac:dyDescent="0.25">
      <c r="A44" s="155"/>
      <c r="B44" s="17" t="s">
        <v>284</v>
      </c>
      <c r="C44" s="18" t="s">
        <v>285</v>
      </c>
      <c r="D44" s="1" t="s">
        <v>234</v>
      </c>
    </row>
    <row r="45" spans="1:4" x14ac:dyDescent="0.25">
      <c r="A45" s="155" t="s">
        <v>286</v>
      </c>
      <c r="B45" s="17" t="s">
        <v>287</v>
      </c>
      <c r="C45" s="18" t="s">
        <v>288</v>
      </c>
      <c r="D45" s="1" t="s">
        <v>223</v>
      </c>
    </row>
    <row r="46" spans="1:4" x14ac:dyDescent="0.25">
      <c r="A46" s="155"/>
      <c r="B46" s="17" t="s">
        <v>289</v>
      </c>
      <c r="C46" s="18" t="s">
        <v>290</v>
      </c>
      <c r="D46" s="1" t="s">
        <v>223</v>
      </c>
    </row>
    <row r="47" spans="1:4" x14ac:dyDescent="0.25">
      <c r="A47" s="155"/>
      <c r="B47" s="17" t="s">
        <v>291</v>
      </c>
      <c r="C47" s="18" t="s">
        <v>292</v>
      </c>
      <c r="D47" s="1" t="s">
        <v>223</v>
      </c>
    </row>
    <row r="48" spans="1:4" x14ac:dyDescent="0.25">
      <c r="A48" s="155"/>
      <c r="B48" s="17" t="s">
        <v>293</v>
      </c>
      <c r="C48" s="18" t="s">
        <v>294</v>
      </c>
      <c r="D48" s="1" t="s">
        <v>223</v>
      </c>
    </row>
    <row r="49" spans="1:4" x14ac:dyDescent="0.25">
      <c r="A49" s="155"/>
      <c r="B49" s="17" t="s">
        <v>295</v>
      </c>
      <c r="C49" s="18" t="s">
        <v>296</v>
      </c>
      <c r="D49" s="1" t="s">
        <v>234</v>
      </c>
    </row>
    <row r="50" spans="1:4" x14ac:dyDescent="0.25">
      <c r="A50" s="155"/>
      <c r="B50" s="17" t="s">
        <v>297</v>
      </c>
      <c r="C50" s="18" t="s">
        <v>298</v>
      </c>
      <c r="D50" s="1" t="s">
        <v>234</v>
      </c>
    </row>
    <row r="51" spans="1:4" x14ac:dyDescent="0.25">
      <c r="A51" s="155"/>
      <c r="B51" s="17" t="s">
        <v>299</v>
      </c>
      <c r="C51" s="18" t="s">
        <v>300</v>
      </c>
      <c r="D51" s="1" t="s">
        <v>223</v>
      </c>
    </row>
    <row r="52" spans="1:4" x14ac:dyDescent="0.25">
      <c r="A52" s="155" t="s">
        <v>301</v>
      </c>
      <c r="B52" s="17" t="s">
        <v>302</v>
      </c>
      <c r="C52" s="18" t="s">
        <v>303</v>
      </c>
      <c r="D52" s="1" t="s">
        <v>223</v>
      </c>
    </row>
    <row r="53" spans="1:4" x14ac:dyDescent="0.25">
      <c r="A53" s="155"/>
      <c r="B53" s="17" t="s">
        <v>304</v>
      </c>
      <c r="C53" s="18" t="s">
        <v>305</v>
      </c>
      <c r="D53" s="1" t="s">
        <v>223</v>
      </c>
    </row>
    <row r="54" spans="1:4" x14ac:dyDescent="0.25">
      <c r="A54" s="155"/>
      <c r="B54" s="17" t="s">
        <v>306</v>
      </c>
      <c r="C54" s="18" t="s">
        <v>307</v>
      </c>
      <c r="D54" s="1" t="s">
        <v>223</v>
      </c>
    </row>
    <row r="55" spans="1:4" x14ac:dyDescent="0.25">
      <c r="A55" s="155"/>
      <c r="B55" s="17" t="s">
        <v>308</v>
      </c>
      <c r="C55" s="18" t="s">
        <v>309</v>
      </c>
      <c r="D55" s="1" t="s">
        <v>223</v>
      </c>
    </row>
    <row r="56" spans="1:4" x14ac:dyDescent="0.25">
      <c r="A56" s="155"/>
      <c r="B56" s="17" t="s">
        <v>310</v>
      </c>
      <c r="C56" s="18" t="s">
        <v>311</v>
      </c>
      <c r="D56" s="1" t="s">
        <v>223</v>
      </c>
    </row>
    <row r="57" spans="1:4" x14ac:dyDescent="0.25">
      <c r="A57" s="155"/>
      <c r="B57" s="17" t="s">
        <v>312</v>
      </c>
      <c r="C57" s="18" t="s">
        <v>313</v>
      </c>
      <c r="D57" s="1" t="s">
        <v>223</v>
      </c>
    </row>
    <row r="58" spans="1:4" x14ac:dyDescent="0.25">
      <c r="A58" s="155" t="s">
        <v>314</v>
      </c>
      <c r="B58" s="17" t="s">
        <v>315</v>
      </c>
      <c r="C58" s="18" t="s">
        <v>316</v>
      </c>
      <c r="D58" s="1" t="s">
        <v>207</v>
      </c>
    </row>
    <row r="59" spans="1:4" x14ac:dyDescent="0.25">
      <c r="A59" s="155"/>
      <c r="B59" s="17" t="s">
        <v>317</v>
      </c>
      <c r="C59" s="18" t="s">
        <v>318</v>
      </c>
      <c r="D59" s="1" t="s">
        <v>207</v>
      </c>
    </row>
    <row r="60" spans="1:4" ht="13.8" thickBot="1" x14ac:dyDescent="0.3">
      <c r="A60" s="156"/>
      <c r="B60" s="20" t="s">
        <v>319</v>
      </c>
      <c r="C60" s="21" t="s">
        <v>320</v>
      </c>
      <c r="D60" s="1" t="s">
        <v>207</v>
      </c>
    </row>
    <row r="61" spans="1:4" x14ac:dyDescent="0.25">
      <c r="A61" s="157" t="s">
        <v>321</v>
      </c>
      <c r="B61" s="24" t="s">
        <v>322</v>
      </c>
      <c r="C61" s="25" t="s">
        <v>66</v>
      </c>
    </row>
    <row r="62" spans="1:4" x14ac:dyDescent="0.25">
      <c r="A62" s="158"/>
      <c r="B62" s="26" t="s">
        <v>323</v>
      </c>
      <c r="C62" s="27" t="s">
        <v>67</v>
      </c>
    </row>
    <row r="63" spans="1:4" x14ac:dyDescent="0.25">
      <c r="A63" s="158"/>
      <c r="B63" s="26" t="s">
        <v>324</v>
      </c>
      <c r="C63" s="27" t="s">
        <v>68</v>
      </c>
    </row>
    <row r="64" spans="1:4" ht="13.8" thickBot="1" x14ac:dyDescent="0.3">
      <c r="A64" s="159"/>
      <c r="B64" s="28" t="s">
        <v>325</v>
      </c>
      <c r="C64" s="29" t="s">
        <v>69</v>
      </c>
    </row>
    <row r="66" spans="1:2" x14ac:dyDescent="0.25">
      <c r="A66" t="s">
        <v>364</v>
      </c>
      <c r="B66" s="35" t="s">
        <v>366</v>
      </c>
    </row>
    <row r="67" spans="1:2" x14ac:dyDescent="0.25">
      <c r="B67" s="35" t="s">
        <v>365</v>
      </c>
    </row>
  </sheetData>
  <mergeCells count="12">
    <mergeCell ref="A61:A64"/>
    <mergeCell ref="A3:A9"/>
    <mergeCell ref="A11:A12"/>
    <mergeCell ref="A14:A26"/>
    <mergeCell ref="A27:A30"/>
    <mergeCell ref="A31:A38"/>
    <mergeCell ref="A39:A41"/>
    <mergeCell ref="A1:C1"/>
    <mergeCell ref="A42:A44"/>
    <mergeCell ref="A45:A51"/>
    <mergeCell ref="A52:A57"/>
    <mergeCell ref="A58:A60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plochy</vt:lpstr>
      <vt:lpstr>legenda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VitZ</dc:creator>
  <cp:keywords/>
  <dc:description/>
  <cp:lastModifiedBy>vít zeman</cp:lastModifiedBy>
  <cp:revision/>
  <dcterms:created xsi:type="dcterms:W3CDTF">2023-07-26T08:31:28Z</dcterms:created>
  <dcterms:modified xsi:type="dcterms:W3CDTF">2024-02-06T07:24:58Z</dcterms:modified>
  <cp:category/>
  <cp:contentStatus/>
</cp:coreProperties>
</file>